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55" activeTab="0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Area" localSheetId="1">'基金來源.用途及餘絀表'!$A$1:$E$38</definedName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<sst xmlns="http://schemas.openxmlformats.org/spreadsheetml/2006/main" count="259" uniqueCount="175">
  <si>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</si>
  <si>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負債</t>
  </si>
  <si>
    <t>單位：元</t>
  </si>
  <si>
    <t>本期賸餘（短絀－）</t>
  </si>
  <si>
    <t>調整非現金項目：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</si>
  <si>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</si>
  <si>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</si>
  <si>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</si>
  <si>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</si>
  <si>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</si>
  <si>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</si>
  <si>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</si>
  <si>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</si>
  <si>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</si>
  <si>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</si>
  <si>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</si>
  <si>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</si>
  <si>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</si>
  <si>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資產</t>
  </si>
  <si>
    <t>合計</t>
  </si>
  <si>
    <t xml:space="preserve">    平     衡     表</t>
  </si>
  <si>
    <t xml:space="preserve">    基金來源、用途及餘絀表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</si>
  <si>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</si>
  <si>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</si>
  <si>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</si>
  <si>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</si>
  <si>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</si>
  <si>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</si>
  <si>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</si>
  <si>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 xml:space="preserve">    基 金 來 源 明 細 表</t>
  </si>
  <si>
    <t xml:space="preserve">    基 金 用 途 明 細 表</t>
  </si>
  <si>
    <r>
      <t>占基金來源</t>
    </r>
    <r>
      <rPr>
        <sz val="12"/>
        <rFont val="Times New Roman"/>
        <family val="1"/>
      </rPr>
      <t>%</t>
    </r>
  </si>
  <si>
    <r>
      <t>占基金用途</t>
    </r>
    <r>
      <rPr>
        <sz val="12"/>
        <rFont val="Times New Roman"/>
        <family val="1"/>
      </rPr>
      <t>%</t>
    </r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</si>
  <si>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</si>
  <si>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</si>
  <si>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</si>
  <si>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</si>
  <si>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</si>
  <si>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</si>
  <si>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</si>
  <si>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</si>
  <si>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</si>
  <si>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</si>
  <si>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</si>
  <si>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</si>
  <si>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</si>
  <si>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</si>
  <si>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</si>
  <si>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</si>
  <si>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</si>
  <si>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</si>
  <si>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</si>
  <si>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</si>
  <si>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</si>
  <si>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</si>
  <si>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</si>
  <si>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</si>
  <si>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</si>
  <si>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</si>
  <si>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</si>
  <si>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</si>
  <si>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</si>
  <si>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</si>
  <si>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</si>
  <si>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</si>
  <si>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</si>
  <si>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</si>
  <si>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</si>
  <si>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</si>
  <si>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</si>
  <si>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</si>
  <si>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購建固定及無形資產</t>
  </si>
  <si>
    <t xml:space="preserve">    現 金 收 支 概 況 表</t>
  </si>
  <si>
    <t>單位：元</t>
  </si>
  <si>
    <t>項                   目</t>
  </si>
  <si>
    <t>占基金來源%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</si>
  <si>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</si>
  <si>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</si>
  <si>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</si>
  <si>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</si>
  <si>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</si>
  <si>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</si>
  <si>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</si>
  <si>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</si>
  <si>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</si>
  <si>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</si>
  <si>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</si>
  <si>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</si>
  <si>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</si>
  <si>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</si>
  <si>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</si>
  <si>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</si>
  <si>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</si>
  <si>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</si>
  <si>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</si>
  <si>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</si>
  <si>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</si>
  <si>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</si>
  <si>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</si>
  <si>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</si>
  <si>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</si>
  <si>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</si>
  <si>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</si>
  <si>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 xml:space="preserve">    市庫撥款增置固定資產</t>
  </si>
  <si>
    <t xml:space="preserve">    自有財源增置固定資產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</si>
  <si>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</si>
  <si>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</si>
  <si>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</si>
  <si>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 xml:space="preserve">    機械及設備</t>
  </si>
  <si>
    <t xml:space="preserve">    交通及運輸設備</t>
  </si>
  <si>
    <t xml:space="preserve">    無形資產</t>
  </si>
  <si>
    <t xml:space="preserve">    土地</t>
  </si>
  <si>
    <t xml:space="preserve">    土地改良物</t>
  </si>
  <si>
    <t xml:space="preserve">    房屋及建築</t>
  </si>
  <si>
    <t>購建中固定資產</t>
  </si>
  <si>
    <t>應收預收項目調整增（減）數</t>
  </si>
  <si>
    <t>應收款項淨減（淨增－）數</t>
  </si>
  <si>
    <t>預收款項淨增（淨減－）數</t>
  </si>
  <si>
    <t>應付預付項目調整增（減）數</t>
  </si>
  <si>
    <t>應付款項淨減（淨增－）數</t>
  </si>
  <si>
    <t>預付款項淨增（淨減－）數</t>
  </si>
  <si>
    <t>項                   目</t>
  </si>
  <si>
    <t>業務活動之現金流量</t>
  </si>
  <si>
    <t>單位：元</t>
  </si>
  <si>
    <t>占總資產%</t>
  </si>
  <si>
    <t>流動資產</t>
  </si>
  <si>
    <t>流動負債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</si>
  <si>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</si>
  <si>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流動資產淨減（淨增－）</t>
  </si>
  <si>
    <t>流動負債淨增（淨減－）</t>
  </si>
  <si>
    <t>業務活動之淨現金流入（流出－）</t>
  </si>
  <si>
    <t>其他活動之現金流量</t>
  </si>
  <si>
    <t>短期投資淨減(淨增－)</t>
  </si>
  <si>
    <t>長期應收款項、貸墊款及準備金淨減(淨增－)</t>
  </si>
  <si>
    <t>其他資產淨減(淨增－)</t>
  </si>
  <si>
    <t>其他負債淨增(淨減－)</t>
  </si>
  <si>
    <t>其他活動之淨現金流入（流出－）</t>
  </si>
  <si>
    <t>現金及約當現金之淨增（淨減－）</t>
  </si>
  <si>
    <t>期初現金及約當現金</t>
  </si>
  <si>
    <t>期末現金及約當現金</t>
  </si>
  <si>
    <t xml:space="preserve">    政府其他撥款增置固定資產</t>
  </si>
  <si>
    <t xml:space="preserve">    政府其他撥款增置無形資產</t>
  </si>
  <si>
    <r>
      <t xml:space="preserve"> 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</si>
  <si>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基金長期投資及應收款</t>
  </si>
  <si>
    <t>準備金</t>
  </si>
  <si>
    <t>其他資產</t>
  </si>
  <si>
    <t>什項資產</t>
  </si>
  <si>
    <t>其他負債</t>
  </si>
  <si>
    <t>基金餘額</t>
  </si>
  <si>
    <t>合      計</t>
  </si>
  <si>
    <t>經常門現金收入</t>
  </si>
  <si>
    <t>經常門現金支出</t>
  </si>
  <si>
    <t>資本門現金收入</t>
  </si>
  <si>
    <t>購置動產及其他資產現金支出</t>
  </si>
  <si>
    <t>扣減不動產支出前現金餘絀</t>
  </si>
  <si>
    <t>購置不動產現金支出</t>
  </si>
  <si>
    <t>本期現金餘絀</t>
  </si>
  <si>
    <t xml:space="preserve">    加：上期購置固定資產保留數</t>
  </si>
  <si>
    <t xml:space="preserve">    減：本期購置固定資產保留數</t>
  </si>
  <si>
    <t xml:space="preserve">    減：指定用途之現金收入</t>
  </si>
  <si>
    <t>本期自由現金餘絀</t>
  </si>
  <si>
    <t>資產使用及權利金收入</t>
  </si>
  <si>
    <t>資產使用及權利金收入</t>
  </si>
  <si>
    <t xml:space="preserve">    雜項資產</t>
  </si>
  <si>
    <t xml:space="preserve">    雜項設備</t>
  </si>
  <si>
    <t>備註：(1)本年度信託代理與保證之或有資產或負債各有0元。</t>
  </si>
  <si>
    <t>累積賸餘</t>
  </si>
  <si>
    <t>99年度</t>
  </si>
  <si>
    <t>99年度</t>
  </si>
  <si>
    <t xml:space="preserve">      (2)上年度信託代理與保證之或有資產或負債各有0元。</t>
  </si>
  <si>
    <t>100年度</t>
  </si>
  <si>
    <t>100年度</t>
  </si>
  <si>
    <t>100年度</t>
  </si>
  <si>
    <t>雜項負債</t>
  </si>
  <si>
    <t xml:space="preserve">高雄市桃源區桃源國民小學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</si>
</sst>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#,##0.0_ "/>
    <numFmt numFmtId="185" formatCode="#,##0_);[Red]\(#,##0\)"/>
  </numFmts>
  <fonts count="1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b/>
      <u val="single"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i/>
      <u val="single"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78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8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177" fontId="4" fillId="0" borderId="4" xfId="0" applyNumberFormat="1" applyFont="1" applyBorder="1" applyAlignment="1">
      <alignment/>
    </xf>
    <xf numFmtId="183" fontId="4" fillId="0" borderId="4" xfId="0" applyNumberFormat="1" applyFont="1" applyBorder="1" applyAlignment="1">
      <alignment/>
    </xf>
    <xf numFmtId="183" fontId="1" fillId="0" borderId="4" xfId="15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2" xfId="0" applyFont="1" applyBorder="1" applyAlignment="1">
      <alignment/>
    </xf>
    <xf numFmtId="183" fontId="4" fillId="0" borderId="4" xfId="15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1" fillId="0" borderId="2" xfId="0" applyFont="1" applyBorder="1" applyAlignment="1">
      <alignment horizontal="left" indent="3"/>
    </xf>
    <xf numFmtId="178" fontId="1" fillId="0" borderId="12" xfId="0" applyNumberFormat="1" applyFont="1" applyBorder="1" applyAlignment="1">
      <alignment/>
    </xf>
    <xf numFmtId="177" fontId="12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wrapText="1" indent="2"/>
    </xf>
    <xf numFmtId="177" fontId="1" fillId="0" borderId="12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4" fillId="0" borderId="2" xfId="0" applyFont="1" applyBorder="1" applyAlignment="1">
      <alignment horizontal="left" indent="3"/>
    </xf>
    <xf numFmtId="185" fontId="1" fillId="0" borderId="4" xfId="15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left" indent="3"/>
    </xf>
    <xf numFmtId="183" fontId="1" fillId="0" borderId="12" xfId="15" applyNumberFormat="1" applyFont="1" applyBorder="1" applyAlignment="1">
      <alignment/>
    </xf>
    <xf numFmtId="43" fontId="1" fillId="0" borderId="17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183" fontId="1" fillId="0" borderId="4" xfId="15" applyNumberFormat="1" applyFont="1" applyFill="1" applyBorder="1" applyAlignment="1">
      <alignment/>
    </xf>
    <xf numFmtId="183" fontId="4" fillId="0" borderId="4" xfId="15" applyNumberFormat="1" applyFont="1" applyFill="1" applyBorder="1" applyAlignment="1">
      <alignment/>
    </xf>
    <xf numFmtId="41" fontId="1" fillId="0" borderId="4" xfId="16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178" fontId="4" fillId="0" borderId="17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left" wrapText="1" indent="2"/>
    </xf>
    <xf numFmtId="177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0" fontId="7" fillId="0" borderId="22" xfId="0" applyFont="1" applyBorder="1" applyAlignment="1">
      <alignment horizontal="right"/>
    </xf>
    <xf numFmtId="176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33.875" style="1" customWidth="1"/>
    <col min="2" max="2" width="21.375" style="1" customWidth="1"/>
    <col min="3" max="3" width="12.375" style="1" customWidth="1"/>
    <col min="4" max="4" width="20.625" style="1" customWidth="1"/>
    <col min="5" max="5" width="9.50390625" style="1" customWidth="1"/>
    <col min="6" max="6" width="8.875" style="1" customWidth="1"/>
    <col min="7" max="7" width="16.75390625" style="1" customWidth="1"/>
    <col min="8" max="16384" width="8.875" style="1" customWidth="1"/>
  </cols>
  <sheetData>
    <row r="1" spans="1:5" ht="24.75" customHeight="1" thickBot="1">
      <c r="A1" s="82" t="s">
        <v>174</v>
      </c>
      <c r="B1" s="82"/>
      <c r="C1" s="82"/>
      <c r="D1" s="82"/>
      <c r="E1" s="82"/>
    </row>
    <row r="2" spans="1:5" ht="24.75" customHeight="1" thickBot="1">
      <c r="A2" s="84" t="s">
        <v>72</v>
      </c>
      <c r="B2" s="85"/>
      <c r="C2" s="85"/>
      <c r="D2" s="85"/>
      <c r="E2" s="81" t="s">
        <v>73</v>
      </c>
    </row>
    <row r="3" spans="1:5" s="2" customFormat="1" ht="33">
      <c r="A3" s="23" t="s">
        <v>74</v>
      </c>
      <c r="B3" s="22" t="s">
        <v>170</v>
      </c>
      <c r="C3" s="33" t="s">
        <v>31</v>
      </c>
      <c r="D3" s="22" t="s">
        <v>167</v>
      </c>
      <c r="E3" s="20" t="s">
        <v>75</v>
      </c>
    </row>
    <row r="4" spans="1:5" s="60" customFormat="1" ht="19.5" customHeight="1">
      <c r="A4" s="8" t="s">
        <v>150</v>
      </c>
      <c r="B4" s="42">
        <f>B5+B9+B14+B17+B20</f>
        <v>14529979</v>
      </c>
      <c r="C4" s="44">
        <f>B4/(B4+B40)*100</f>
        <v>97.22023982454566</v>
      </c>
      <c r="D4" s="42"/>
      <c r="E4" s="71"/>
    </row>
    <row r="5" spans="1:7" ht="19.5" customHeight="1">
      <c r="A5" s="16" t="s">
        <v>76</v>
      </c>
      <c r="B5" s="17">
        <f>SUM(B6:B8)</f>
        <v>144000</v>
      </c>
      <c r="C5" s="27">
        <f>B5/(B4+B40)*100</f>
        <v>0.9635054899070792</v>
      </c>
      <c r="D5" s="17"/>
      <c r="E5" s="39"/>
      <c r="G5" s="5"/>
    </row>
    <row r="6" spans="1:5" ht="19.5" customHeight="1">
      <c r="A6" s="14" t="s">
        <v>77</v>
      </c>
      <c r="B6" s="30">
        <f>'基金來源.用途及餘絀表'!B6</f>
        <v>144000</v>
      </c>
      <c r="C6" s="27">
        <f>B6/(B4+B40)*100</f>
        <v>0.9635054899070792</v>
      </c>
      <c r="D6" s="30"/>
      <c r="E6" s="39"/>
    </row>
    <row r="7" spans="1:5" ht="19.5" customHeight="1">
      <c r="A7" s="14" t="s">
        <v>78</v>
      </c>
      <c r="B7" s="17"/>
      <c r="C7" s="27">
        <f>B7/(B4+B40)*100</f>
        <v>0</v>
      </c>
      <c r="D7" s="17"/>
      <c r="E7" s="39"/>
    </row>
    <row r="8" spans="1:5" ht="19.5" customHeight="1">
      <c r="A8" s="14" t="s">
        <v>79</v>
      </c>
      <c r="B8" s="17"/>
      <c r="C8" s="27">
        <f>B8/(B4+B40)*100</f>
        <v>0</v>
      </c>
      <c r="D8" s="17"/>
      <c r="E8" s="39"/>
    </row>
    <row r="9" spans="1:5" ht="19.5" customHeight="1">
      <c r="A9" s="16" t="s">
        <v>80</v>
      </c>
      <c r="B9" s="17">
        <f>SUM(B10:B13)</f>
        <v>13000</v>
      </c>
      <c r="C9" s="27">
        <f>B9/(B4+B40)*100</f>
        <v>0.08698313450550021</v>
      </c>
      <c r="D9" s="17"/>
      <c r="E9" s="39"/>
    </row>
    <row r="10" spans="1:5" ht="19.5" customHeight="1">
      <c r="A10" s="14" t="s">
        <v>81</v>
      </c>
      <c r="B10" s="36"/>
      <c r="C10" s="27">
        <f>B10/(B4+B40)*100</f>
        <v>0</v>
      </c>
      <c r="D10" s="36"/>
      <c r="E10" s="39"/>
    </row>
    <row r="11" spans="1:5" ht="19.5" customHeight="1">
      <c r="A11" s="14" t="s">
        <v>82</v>
      </c>
      <c r="B11" s="36"/>
      <c r="C11" s="27">
        <f>B11/(B4+B40)*100</f>
        <v>0</v>
      </c>
      <c r="D11" s="36"/>
      <c r="E11" s="39"/>
    </row>
    <row r="12" spans="1:5" ht="19.5" customHeight="1">
      <c r="A12" s="14" t="s">
        <v>161</v>
      </c>
      <c r="B12" s="17">
        <f>'基金來源.用途及餘絀表'!B12</f>
        <v>13000</v>
      </c>
      <c r="C12" s="27">
        <f>B12/(B4+B40)*100</f>
        <v>0.08698313450550021</v>
      </c>
      <c r="D12" s="17"/>
      <c r="E12" s="39"/>
    </row>
    <row r="13" spans="1:5" ht="19.5" customHeight="1">
      <c r="A13" s="14" t="s">
        <v>83</v>
      </c>
      <c r="B13" s="36"/>
      <c r="C13" s="27">
        <f>B13/(B4+B40)*100</f>
        <v>0</v>
      </c>
      <c r="D13" s="36"/>
      <c r="E13" s="39"/>
    </row>
    <row r="14" spans="1:5" ht="19.5" customHeight="1">
      <c r="A14" s="16" t="s">
        <v>84</v>
      </c>
      <c r="B14" s="17">
        <f>SUM(B15:B16)</f>
        <v>14306724</v>
      </c>
      <c r="C14" s="27">
        <f>B14/(B4+B40)*100</f>
        <v>95.72643830962062</v>
      </c>
      <c r="D14" s="17"/>
      <c r="E14" s="39"/>
    </row>
    <row r="15" spans="1:5" ht="19.5" customHeight="1">
      <c r="A15" s="14" t="s">
        <v>85</v>
      </c>
      <c r="B15" s="17">
        <f>'基金來源.用途及餘絀表'!B15-B41-B44</f>
        <v>14261000</v>
      </c>
      <c r="C15" s="27">
        <f>B15/(B4+B40)*100</f>
        <v>95.42049855253373</v>
      </c>
      <c r="D15" s="17"/>
      <c r="E15" s="39"/>
    </row>
    <row r="16" spans="1:5" ht="19.5" customHeight="1">
      <c r="A16" s="14" t="s">
        <v>86</v>
      </c>
      <c r="B16" s="17">
        <f>'基金來源.用途及餘絀表'!B16-B42</f>
        <v>45724</v>
      </c>
      <c r="C16" s="27">
        <f>B16/(B4+B40)*100</f>
        <v>0.305939757086884</v>
      </c>
      <c r="D16" s="17"/>
      <c r="E16" s="39"/>
    </row>
    <row r="17" spans="1:5" ht="19.5" customHeight="1">
      <c r="A17" s="16" t="s">
        <v>87</v>
      </c>
      <c r="B17" s="17">
        <f>SUM(B18:B19)</f>
        <v>36891</v>
      </c>
      <c r="C17" s="27">
        <f>B17/(B4+B40)*100</f>
        <v>0.24683806269556988</v>
      </c>
      <c r="D17" s="17"/>
      <c r="E17" s="39"/>
    </row>
    <row r="18" spans="1:5" ht="19.5" customHeight="1">
      <c r="A18" s="14" t="s">
        <v>88</v>
      </c>
      <c r="B18" s="17"/>
      <c r="C18" s="27">
        <f>B18/(B4+B40)*100</f>
        <v>0</v>
      </c>
      <c r="D18" s="17"/>
      <c r="E18" s="39"/>
    </row>
    <row r="19" spans="1:5" ht="19.5" customHeight="1">
      <c r="A19" s="14" t="s">
        <v>89</v>
      </c>
      <c r="B19" s="17">
        <f>'基金來源.用途及餘絀表'!B19</f>
        <v>36891</v>
      </c>
      <c r="C19" s="27">
        <f>B19/(B4+B40)*100</f>
        <v>0.24683806269556988</v>
      </c>
      <c r="D19" s="17"/>
      <c r="E19" s="39"/>
    </row>
    <row r="20" spans="1:5" ht="19.5" customHeight="1">
      <c r="A20" s="16" t="s">
        <v>115</v>
      </c>
      <c r="B20" s="45">
        <f>B21+B22</f>
        <v>29364</v>
      </c>
      <c r="C20" s="27">
        <f>B20/(B4+B40)*100</f>
        <v>0.19647482781688527</v>
      </c>
      <c r="D20" s="45"/>
      <c r="E20" s="39"/>
    </row>
    <row r="21" spans="1:5" ht="19.5" customHeight="1">
      <c r="A21" s="52" t="s">
        <v>116</v>
      </c>
      <c r="B21" s="67"/>
      <c r="C21" s="27">
        <f>B21/(B4+B40)*100</f>
        <v>0</v>
      </c>
      <c r="D21" s="67"/>
      <c r="E21" s="39"/>
    </row>
    <row r="22" spans="1:5" ht="19.5" customHeight="1">
      <c r="A22" s="52" t="s">
        <v>117</v>
      </c>
      <c r="B22" s="65">
        <v>29364</v>
      </c>
      <c r="C22" s="27">
        <f>B22/(B4+B40)*100</f>
        <v>0.19647482781688527</v>
      </c>
      <c r="D22" s="65"/>
      <c r="E22" s="39"/>
    </row>
    <row r="23" spans="1:5" s="60" customFormat="1" ht="19.5" customHeight="1">
      <c r="A23" s="9" t="s">
        <v>151</v>
      </c>
      <c r="B23" s="36">
        <f>B24+B34+B36</f>
        <v>14107728</v>
      </c>
      <c r="C23" s="46">
        <f>B23/(B4+B40)*100</f>
        <v>94.39495401469318</v>
      </c>
      <c r="D23" s="36"/>
      <c r="E23" s="47"/>
    </row>
    <row r="24" spans="1:5" ht="18" customHeight="1">
      <c r="A24" s="16" t="s">
        <v>90</v>
      </c>
      <c r="B24" s="17">
        <f>SUM(B25:B29)</f>
        <v>11162847</v>
      </c>
      <c r="C24" s="27">
        <f>B24/(B4+B40)*100</f>
        <v>74.69072477425534</v>
      </c>
      <c r="D24" s="17"/>
      <c r="E24" s="39"/>
    </row>
    <row r="25" spans="1:5" ht="18" customHeight="1">
      <c r="A25" s="14" t="s">
        <v>91</v>
      </c>
      <c r="B25" s="17">
        <f>'基金來源.用途及餘絀表'!B22</f>
        <v>11162847</v>
      </c>
      <c r="C25" s="27">
        <f>B25/(B4+B40)*100</f>
        <v>74.69072477425534</v>
      </c>
      <c r="D25" s="17"/>
      <c r="E25" s="39"/>
    </row>
    <row r="26" spans="1:5" ht="18" customHeight="1">
      <c r="A26" s="14" t="s">
        <v>92</v>
      </c>
      <c r="B26" s="36"/>
      <c r="C26" s="27">
        <f>B26/(B4+B40)*100</f>
        <v>0</v>
      </c>
      <c r="D26" s="36"/>
      <c r="E26" s="39"/>
    </row>
    <row r="27" spans="1:5" ht="18" customHeight="1">
      <c r="A27" s="14" t="s">
        <v>93</v>
      </c>
      <c r="B27" s="17"/>
      <c r="C27" s="27">
        <f>B27/(B4+B40)*100</f>
        <v>0</v>
      </c>
      <c r="D27" s="17"/>
      <c r="E27" s="39"/>
    </row>
    <row r="28" spans="1:5" ht="18" customHeight="1">
      <c r="A28" s="14" t="s">
        <v>94</v>
      </c>
      <c r="B28" s="36"/>
      <c r="C28" s="27">
        <f>B28/(B4+B40)*100</f>
        <v>0</v>
      </c>
      <c r="D28" s="36"/>
      <c r="E28" s="39"/>
    </row>
    <row r="29" spans="1:5" ht="18" customHeight="1">
      <c r="A29" s="14" t="s">
        <v>95</v>
      </c>
      <c r="B29" s="17">
        <f>'基金來源.用途及餘絀表'!B26</f>
        <v>0</v>
      </c>
      <c r="C29" s="27">
        <f>B29/(B4+B40)*100</f>
        <v>0</v>
      </c>
      <c r="D29" s="17"/>
      <c r="E29" s="39"/>
    </row>
    <row r="30" spans="1:5" ht="18" customHeight="1">
      <c r="A30" s="16" t="s">
        <v>96</v>
      </c>
      <c r="B30" s="17">
        <f>SUM(B31:B33)</f>
        <v>0</v>
      </c>
      <c r="C30" s="27">
        <f>B30/(B4+B40)*100</f>
        <v>0</v>
      </c>
      <c r="D30" s="17"/>
      <c r="E30" s="39"/>
    </row>
    <row r="31" spans="1:5" ht="18" customHeight="1">
      <c r="A31" s="14" t="s">
        <v>97</v>
      </c>
      <c r="B31" s="17"/>
      <c r="C31" s="27">
        <f>B31/(B4+B40)*100</f>
        <v>0</v>
      </c>
      <c r="D31" s="17"/>
      <c r="E31" s="39"/>
    </row>
    <row r="32" spans="1:5" ht="18" customHeight="1">
      <c r="A32" s="14" t="s">
        <v>98</v>
      </c>
      <c r="B32" s="17"/>
      <c r="C32" s="27">
        <f>B32/(B4+B40)*100</f>
        <v>0</v>
      </c>
      <c r="D32" s="17"/>
      <c r="E32" s="39"/>
    </row>
    <row r="33" spans="1:5" ht="18" customHeight="1">
      <c r="A33" s="14" t="s">
        <v>99</v>
      </c>
      <c r="B33" s="36"/>
      <c r="C33" s="27">
        <f>B33/(B4+B40)*100</f>
        <v>0</v>
      </c>
      <c r="D33" s="36"/>
      <c r="E33" s="39"/>
    </row>
    <row r="34" spans="1:5" ht="18" customHeight="1">
      <c r="A34" s="16" t="s">
        <v>100</v>
      </c>
      <c r="B34" s="17">
        <f>SUM(B35)</f>
        <v>2944881</v>
      </c>
      <c r="C34" s="27">
        <f>B34/(B4+B40)*100</f>
        <v>19.704229240437844</v>
      </c>
      <c r="D34" s="17"/>
      <c r="E34" s="39"/>
    </row>
    <row r="35" spans="1:5" ht="18" customHeight="1">
      <c r="A35" s="14" t="s">
        <v>101</v>
      </c>
      <c r="B35" s="17">
        <f>'基金來源.用途及餘絀表'!B35</f>
        <v>2944881</v>
      </c>
      <c r="C35" s="27">
        <f>B35/(B4+B40)*100</f>
        <v>19.704229240437844</v>
      </c>
      <c r="D35" s="17"/>
      <c r="E35" s="39"/>
    </row>
    <row r="36" spans="1:5" ht="19.5" customHeight="1">
      <c r="A36" s="16" t="s">
        <v>118</v>
      </c>
      <c r="B36" s="45">
        <f>B37+B38</f>
        <v>0</v>
      </c>
      <c r="C36" s="27">
        <f>B36/(B4+B40)*100</f>
        <v>0</v>
      </c>
      <c r="D36" s="45"/>
      <c r="E36" s="39"/>
    </row>
    <row r="37" spans="1:5" ht="19.5" customHeight="1">
      <c r="A37" s="52" t="s">
        <v>119</v>
      </c>
      <c r="B37" s="65"/>
      <c r="C37" s="27">
        <f>B37/(B4+B40)*100</f>
        <v>0</v>
      </c>
      <c r="D37" s="65"/>
      <c r="E37" s="39"/>
    </row>
    <row r="38" spans="1:5" ht="19.5" customHeight="1" thickBot="1">
      <c r="A38" s="61" t="s">
        <v>120</v>
      </c>
      <c r="B38" s="62"/>
      <c r="C38" s="53">
        <f>B38/(B4+B40)*100</f>
        <v>0</v>
      </c>
      <c r="D38" s="62"/>
      <c r="E38" s="72"/>
    </row>
    <row r="39" spans="1:5" ht="19.5" customHeight="1">
      <c r="A39" s="10" t="s">
        <v>102</v>
      </c>
      <c r="B39" s="36">
        <f>B4-B23</f>
        <v>422251</v>
      </c>
      <c r="C39" s="27">
        <f>B39/(B4+B40)*100</f>
        <v>2.8252858098524594</v>
      </c>
      <c r="D39" s="36"/>
      <c r="E39" s="27"/>
    </row>
    <row r="40" spans="1:5" s="60" customFormat="1" ht="19.5" customHeight="1">
      <c r="A40" s="9" t="s">
        <v>152</v>
      </c>
      <c r="B40" s="37">
        <f>SUM(B41:B47)</f>
        <v>415447</v>
      </c>
      <c r="C40" s="46">
        <f>B40/(B4+B40)*100</f>
        <v>2.7797601754543497</v>
      </c>
      <c r="D40" s="37"/>
      <c r="E40" s="46"/>
    </row>
    <row r="41" spans="1:7" ht="19.5" customHeight="1">
      <c r="A41" s="11" t="s">
        <v>103</v>
      </c>
      <c r="B41" s="38">
        <f>415447-B44</f>
        <v>415447</v>
      </c>
      <c r="C41" s="27">
        <f>B41/(B4+B40)*100</f>
        <v>2.7797601754543497</v>
      </c>
      <c r="D41" s="38"/>
      <c r="E41" s="27"/>
      <c r="G41" s="34"/>
    </row>
    <row r="42" spans="1:5" ht="19.5" customHeight="1">
      <c r="A42" s="11" t="s">
        <v>140</v>
      </c>
      <c r="B42" s="59">
        <v>0</v>
      </c>
      <c r="C42" s="27">
        <f>B42/(B4+B40)*100</f>
        <v>0</v>
      </c>
      <c r="D42" s="59"/>
      <c r="E42" s="27"/>
    </row>
    <row r="43" spans="1:7" ht="19.5" customHeight="1">
      <c r="A43" s="12" t="s">
        <v>104</v>
      </c>
      <c r="B43" s="38"/>
      <c r="C43" s="27">
        <f>B43/(B4+B40)*100</f>
        <v>0</v>
      </c>
      <c r="D43" s="38"/>
      <c r="E43" s="27"/>
      <c r="G43" s="34"/>
    </row>
    <row r="44" spans="1:7" ht="19.5" customHeight="1">
      <c r="A44" s="11" t="s">
        <v>105</v>
      </c>
      <c r="B44" s="38">
        <v>0</v>
      </c>
      <c r="C44" s="27">
        <f>B44/(B4+B40)*100</f>
        <v>0</v>
      </c>
      <c r="D44" s="38"/>
      <c r="E44" s="27"/>
      <c r="G44" s="34"/>
    </row>
    <row r="45" spans="1:7" ht="19.5" customHeight="1">
      <c r="A45" s="11" t="s">
        <v>141</v>
      </c>
      <c r="B45" s="38"/>
      <c r="C45" s="27">
        <f>B45/(B4+B40)*100</f>
        <v>0</v>
      </c>
      <c r="D45" s="38"/>
      <c r="E45" s="27"/>
      <c r="G45" s="34"/>
    </row>
    <row r="46" spans="1:7" ht="19.5" customHeight="1">
      <c r="A46" s="12" t="s">
        <v>106</v>
      </c>
      <c r="B46" s="38"/>
      <c r="C46" s="27">
        <f>B46/(B4+B40)*100</f>
        <v>0</v>
      </c>
      <c r="D46" s="38"/>
      <c r="E46" s="27"/>
      <c r="G46" s="34"/>
    </row>
    <row r="47" spans="1:7" ht="19.5" customHeight="1">
      <c r="A47" s="11" t="s">
        <v>107</v>
      </c>
      <c r="B47" s="35"/>
      <c r="C47" s="27">
        <f>B47/(B4+B40)*100</f>
        <v>0</v>
      </c>
      <c r="D47" s="35"/>
      <c r="E47" s="27"/>
      <c r="G47" s="34"/>
    </row>
    <row r="48" spans="1:7" s="60" customFormat="1" ht="19.5" customHeight="1">
      <c r="A48" s="9" t="s">
        <v>153</v>
      </c>
      <c r="B48" s="36">
        <f>B49+B50+B51+B52+B53</f>
        <v>129343</v>
      </c>
      <c r="C48" s="46">
        <f>B48/(B4+B40)*100</f>
        <v>0.865435351257301</v>
      </c>
      <c r="D48" s="36"/>
      <c r="E48" s="46"/>
      <c r="G48" s="43"/>
    </row>
    <row r="49" spans="1:7" ht="19.5" customHeight="1">
      <c r="A49" s="11" t="s">
        <v>108</v>
      </c>
      <c r="B49" s="38">
        <v>38000</v>
      </c>
      <c r="C49" s="27">
        <f>B49/(B4+B40)*100</f>
        <v>0.2542583931699237</v>
      </c>
      <c r="D49" s="38"/>
      <c r="E49" s="27"/>
      <c r="G49" s="34"/>
    </row>
    <row r="50" spans="1:7" ht="19.5" customHeight="1">
      <c r="A50" s="11" t="s">
        <v>109</v>
      </c>
      <c r="B50" s="38">
        <v>80000</v>
      </c>
      <c r="C50" s="27">
        <f>B50/(B4+B40)*100</f>
        <v>0.5352808277261552</v>
      </c>
      <c r="D50" s="38"/>
      <c r="E50" s="27"/>
      <c r="G50" s="34"/>
    </row>
    <row r="51" spans="1:7" ht="19.5" customHeight="1">
      <c r="A51" s="11" t="s">
        <v>164</v>
      </c>
      <c r="B51" s="38">
        <v>11343</v>
      </c>
      <c r="C51" s="27">
        <f>B51/(B4+B40)*100</f>
        <v>0.07589613036122222</v>
      </c>
      <c r="D51" s="38"/>
      <c r="E51" s="27"/>
      <c r="G51" s="34"/>
    </row>
    <row r="52" spans="1:7" ht="16.5">
      <c r="A52" s="11" t="s">
        <v>110</v>
      </c>
      <c r="B52" s="38">
        <v>0</v>
      </c>
      <c r="C52" s="27">
        <f>B52/(B4+B40)*100</f>
        <v>0</v>
      </c>
      <c r="D52" s="38"/>
      <c r="E52" s="27"/>
      <c r="G52" s="34"/>
    </row>
    <row r="53" spans="1:7" ht="16.5">
      <c r="A53" s="11" t="s">
        <v>163</v>
      </c>
      <c r="B53" s="35"/>
      <c r="C53" s="27">
        <f>B53/(B4+B40)*100</f>
        <v>0</v>
      </c>
      <c r="D53" s="35"/>
      <c r="E53" s="27"/>
      <c r="G53" s="34"/>
    </row>
    <row r="54" spans="1:5" s="60" customFormat="1" ht="16.5">
      <c r="A54" s="10" t="s">
        <v>154</v>
      </c>
      <c r="B54" s="36">
        <f>B39+B40-B48</f>
        <v>708355</v>
      </c>
      <c r="C54" s="46">
        <f>B54/(B4+B40)*100</f>
        <v>4.739610634049508</v>
      </c>
      <c r="D54" s="36"/>
      <c r="E54" s="46"/>
    </row>
    <row r="55" spans="1:5" s="60" customFormat="1" ht="16.5">
      <c r="A55" s="9" t="s">
        <v>155</v>
      </c>
      <c r="B55" s="36">
        <f>B56+B57+B58+B59</f>
        <v>286104</v>
      </c>
      <c r="C55" s="46">
        <f>B55/(B4+B40)*100</f>
        <v>1.9143248241970487</v>
      </c>
      <c r="D55" s="36"/>
      <c r="E55" s="46"/>
    </row>
    <row r="56" spans="1:5" ht="16.5">
      <c r="A56" s="11" t="s">
        <v>111</v>
      </c>
      <c r="B56" s="35"/>
      <c r="C56" s="27">
        <f>B56/(B4+B40)*100</f>
        <v>0</v>
      </c>
      <c r="D56" s="35"/>
      <c r="E56" s="27"/>
    </row>
    <row r="57" spans="1:5" ht="16.5">
      <c r="A57" s="11" t="s">
        <v>112</v>
      </c>
      <c r="B57" s="17">
        <v>0</v>
      </c>
      <c r="C57" s="27">
        <f>B57/(B4+B40)*100</f>
        <v>0</v>
      </c>
      <c r="D57" s="17"/>
      <c r="E57" s="27"/>
    </row>
    <row r="58" spans="1:5" ht="16.5">
      <c r="A58" s="11" t="s">
        <v>113</v>
      </c>
      <c r="B58" s="17">
        <v>286104</v>
      </c>
      <c r="C58" s="27">
        <f>B58/(B4+B40)*100</f>
        <v>1.9143248241970487</v>
      </c>
      <c r="D58" s="17"/>
      <c r="E58" s="27"/>
    </row>
    <row r="59" spans="1:5" ht="16.5">
      <c r="A59" s="14" t="s">
        <v>114</v>
      </c>
      <c r="B59" s="17"/>
      <c r="C59" s="27">
        <f>B59/(B4+B40)*100</f>
        <v>0</v>
      </c>
      <c r="D59" s="17"/>
      <c r="E59" s="27"/>
    </row>
    <row r="60" spans="1:5" s="60" customFormat="1" ht="16.5">
      <c r="A60" s="10" t="s">
        <v>156</v>
      </c>
      <c r="B60" s="36">
        <f>B54-B55</f>
        <v>422251</v>
      </c>
      <c r="C60" s="46">
        <f>B60/(B4+B40)*100</f>
        <v>2.8252858098524594</v>
      </c>
      <c r="D60" s="36"/>
      <c r="E60" s="46"/>
    </row>
    <row r="61" spans="1:5" s="60" customFormat="1" ht="16.5">
      <c r="A61" s="48" t="s">
        <v>157</v>
      </c>
      <c r="B61" s="49"/>
      <c r="C61" s="46">
        <f>B61/(B4+B40)*100</f>
        <v>0</v>
      </c>
      <c r="D61" s="49"/>
      <c r="E61" s="46"/>
    </row>
    <row r="62" spans="1:5" s="60" customFormat="1" ht="16.5">
      <c r="A62" s="48" t="s">
        <v>158</v>
      </c>
      <c r="B62" s="49"/>
      <c r="C62" s="46">
        <f>B62/(B4+B40)*100</f>
        <v>0</v>
      </c>
      <c r="D62" s="49"/>
      <c r="E62" s="46"/>
    </row>
    <row r="63" spans="1:5" s="60" customFormat="1" ht="16.5">
      <c r="A63" s="48" t="s">
        <v>159</v>
      </c>
      <c r="B63" s="66"/>
      <c r="C63" s="46">
        <f>B63/(B4+B40)*100</f>
        <v>0</v>
      </c>
      <c r="D63" s="66"/>
      <c r="E63" s="46"/>
    </row>
    <row r="64" spans="1:5" s="60" customFormat="1" ht="17.25" thickBot="1">
      <c r="A64" s="13" t="s">
        <v>160</v>
      </c>
      <c r="B64" s="40">
        <f>B60+B61-B62-B63</f>
        <v>422251</v>
      </c>
      <c r="C64" s="50">
        <f>B64/(B4+B40)*100</f>
        <v>2.8252858098524594</v>
      </c>
      <c r="D64" s="40"/>
      <c r="E64" s="50"/>
    </row>
    <row r="66" spans="1:5" s="15" customFormat="1" ht="18" customHeight="1">
      <c r="A66" s="83"/>
      <c r="B66" s="83"/>
      <c r="C66" s="83"/>
      <c r="D66" s="83"/>
      <c r="E66" s="83"/>
    </row>
    <row r="67" spans="1:5" s="15" customFormat="1" ht="18" customHeight="1">
      <c r="A67" s="83"/>
      <c r="B67" s="83"/>
      <c r="C67" s="83"/>
      <c r="D67" s="83"/>
      <c r="E67" s="83"/>
    </row>
  </sheetData>
  <sheetProtection selectLockedCells="1" selectUnlockedCells="1"/>
  <mergeCells count="4">
    <mergeCell ref="A1:E1"/>
    <mergeCell ref="A66:E66"/>
    <mergeCell ref="A67:E67"/>
    <mergeCell ref="A2:D2"/>
  </mergeCells>
  <printOptions horizontalCentered="1"/>
  <pageMargins left="0.3149606299212598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00390625" defaultRowHeight="16.5"/>
  <cols>
    <col min="1" max="1" width="27.625" style="1" customWidth="1"/>
    <col min="2" max="2" width="27.375" style="1" customWidth="1"/>
    <col min="3" max="3" width="8.875" style="1" customWidth="1"/>
    <col min="4" max="4" width="11.125" style="1" customWidth="1"/>
    <col min="5" max="5" width="9.375" style="1" customWidth="1"/>
    <col min="6" max="16384" width="8.875" style="1" customWidth="1"/>
  </cols>
  <sheetData>
    <row r="1" spans="1:5" ht="24.75" customHeight="1">
      <c r="A1" s="82" t="s">
        <v>174</v>
      </c>
      <c r="B1" s="82"/>
      <c r="C1" s="82"/>
      <c r="D1" s="82"/>
      <c r="E1" s="82"/>
    </row>
    <row r="2" spans="1:5" ht="24.75" customHeight="1" thickBot="1">
      <c r="A2" s="86" t="s">
        <v>21</v>
      </c>
      <c r="B2" s="86"/>
      <c r="C2" s="86"/>
      <c r="D2" s="86"/>
      <c r="E2" s="6" t="s">
        <v>2</v>
      </c>
    </row>
    <row r="3" spans="1:5" s="2" customFormat="1" ht="33">
      <c r="A3" s="23" t="s">
        <v>0</v>
      </c>
      <c r="B3" s="22" t="s">
        <v>170</v>
      </c>
      <c r="C3" s="33" t="s">
        <v>31</v>
      </c>
      <c r="D3" s="22" t="s">
        <v>168</v>
      </c>
      <c r="E3" s="70" t="s">
        <v>31</v>
      </c>
    </row>
    <row r="4" spans="1:5" ht="18" customHeight="1">
      <c r="A4" s="8" t="s">
        <v>11</v>
      </c>
      <c r="B4" s="41">
        <f>B5+B9+B14+B17</f>
        <v>14916062</v>
      </c>
      <c r="C4" s="44">
        <f>C5+C9+C14+C17</f>
        <v>100</v>
      </c>
      <c r="D4" s="41"/>
      <c r="E4" s="71"/>
    </row>
    <row r="5" spans="1:5" ht="18" customHeight="1">
      <c r="A5" s="16" t="s">
        <v>43</v>
      </c>
      <c r="B5" s="30">
        <f>'基金來源明細表'!B4</f>
        <v>144000</v>
      </c>
      <c r="C5" s="27">
        <f>SUM(C6:C8)</f>
        <v>0.9654022623397516</v>
      </c>
      <c r="D5" s="30"/>
      <c r="E5" s="39"/>
    </row>
    <row r="6" spans="1:5" ht="18" customHeight="1">
      <c r="A6" s="14" t="s">
        <v>44</v>
      </c>
      <c r="B6" s="30">
        <f>'基金來源明細表'!B5</f>
        <v>144000</v>
      </c>
      <c r="C6" s="27">
        <f>B6/$B$4*100</f>
        <v>0.9654022623397516</v>
      </c>
      <c r="D6" s="30"/>
      <c r="E6" s="39"/>
    </row>
    <row r="7" spans="1:5" ht="18" customHeight="1">
      <c r="A7" s="14" t="s">
        <v>45</v>
      </c>
      <c r="B7" s="30">
        <f>'基金來源明細表'!B6</f>
        <v>0</v>
      </c>
      <c r="C7" s="27">
        <f>B7/$B$4*100</f>
        <v>0</v>
      </c>
      <c r="D7" s="30"/>
      <c r="E7" s="39"/>
    </row>
    <row r="8" spans="1:5" ht="18" customHeight="1">
      <c r="A8" s="14" t="s">
        <v>46</v>
      </c>
      <c r="B8" s="30">
        <f>'基金來源明細表'!B7</f>
        <v>0</v>
      </c>
      <c r="C8" s="27">
        <f>B8/$B$4*100</f>
        <v>0</v>
      </c>
      <c r="D8" s="30"/>
      <c r="E8" s="39"/>
    </row>
    <row r="9" spans="1:5" ht="18" customHeight="1">
      <c r="A9" s="16" t="s">
        <v>47</v>
      </c>
      <c r="B9" s="30">
        <f>'基金來源明細表'!B8</f>
        <v>13000</v>
      </c>
      <c r="C9" s="27">
        <f>SUM(C10:C13)</f>
        <v>0.08715437090567202</v>
      </c>
      <c r="D9" s="30"/>
      <c r="E9" s="39"/>
    </row>
    <row r="10" spans="1:5" ht="18" customHeight="1">
      <c r="A10" s="14" t="s">
        <v>48</v>
      </c>
      <c r="B10" s="30">
        <f>'基金來源明細表'!B9</f>
        <v>0</v>
      </c>
      <c r="C10" s="27">
        <f>B10/$B$4*100</f>
        <v>0</v>
      </c>
      <c r="D10" s="31"/>
      <c r="E10" s="39"/>
    </row>
    <row r="11" spans="1:5" ht="18" customHeight="1">
      <c r="A11" s="14" t="s">
        <v>49</v>
      </c>
      <c r="B11" s="30">
        <f>'基金來源明細表'!B10</f>
        <v>0</v>
      </c>
      <c r="C11" s="27">
        <f>B11/$B$4*100</f>
        <v>0</v>
      </c>
      <c r="D11" s="31"/>
      <c r="E11" s="39"/>
    </row>
    <row r="12" spans="1:5" ht="18" customHeight="1">
      <c r="A12" s="14" t="s">
        <v>162</v>
      </c>
      <c r="B12" s="30">
        <f>'基金來源明細表'!B11</f>
        <v>13000</v>
      </c>
      <c r="C12" s="27">
        <f>B12/$B$4*100</f>
        <v>0.08715437090567202</v>
      </c>
      <c r="D12" s="30"/>
      <c r="E12" s="39"/>
    </row>
    <row r="13" spans="1:5" ht="18" customHeight="1">
      <c r="A13" s="14" t="s">
        <v>50</v>
      </c>
      <c r="B13" s="30">
        <f>'基金來源明細表'!B12</f>
        <v>0</v>
      </c>
      <c r="C13" s="27">
        <f>B13/$B$4*100</f>
        <v>0</v>
      </c>
      <c r="D13" s="31"/>
      <c r="E13" s="39"/>
    </row>
    <row r="14" spans="1:5" ht="18" customHeight="1">
      <c r="A14" s="16" t="s">
        <v>16</v>
      </c>
      <c r="B14" s="30">
        <f>'基金來源明細表'!B13</f>
        <v>14722171</v>
      </c>
      <c r="C14" s="27">
        <f>SUM(C15:C16)</f>
        <v>98.7001193746714</v>
      </c>
      <c r="D14" s="30"/>
      <c r="E14" s="39"/>
    </row>
    <row r="15" spans="1:5" ht="18" customHeight="1">
      <c r="A15" s="14" t="s">
        <v>51</v>
      </c>
      <c r="B15" s="30">
        <f>'基金來源明細表'!B14</f>
        <v>14676447</v>
      </c>
      <c r="C15" s="27">
        <f>B15/$B$4*100</f>
        <v>98.39357733964903</v>
      </c>
      <c r="D15" s="30"/>
      <c r="E15" s="39"/>
    </row>
    <row r="16" spans="1:5" ht="18" customHeight="1">
      <c r="A16" s="14" t="s">
        <v>52</v>
      </c>
      <c r="B16" s="30">
        <f>'基金來源明細表'!B15</f>
        <v>45724</v>
      </c>
      <c r="C16" s="27">
        <f>B16/$B$4*100</f>
        <v>0.3065420350223806</v>
      </c>
      <c r="D16" s="30"/>
      <c r="E16" s="39"/>
    </row>
    <row r="17" spans="1:5" ht="18" customHeight="1">
      <c r="A17" s="16" t="s">
        <v>53</v>
      </c>
      <c r="B17" s="30">
        <f>'基金來源明細表'!B16</f>
        <v>36891</v>
      </c>
      <c r="C17" s="27">
        <f>SUM(C18:C19)</f>
        <v>0.24732399208316513</v>
      </c>
      <c r="D17" s="30"/>
      <c r="E17" s="39"/>
    </row>
    <row r="18" spans="1:5" ht="18" customHeight="1">
      <c r="A18" s="14" t="s">
        <v>54</v>
      </c>
      <c r="B18" s="30">
        <f>'基金來源明細表'!B17</f>
        <v>0</v>
      </c>
      <c r="C18" s="27">
        <f>B18/$B$4*100</f>
        <v>0</v>
      </c>
      <c r="D18" s="30"/>
      <c r="E18" s="39"/>
    </row>
    <row r="19" spans="1:5" ht="18" customHeight="1">
      <c r="A19" s="14" t="s">
        <v>55</v>
      </c>
      <c r="B19" s="30">
        <f>'基金來源明細表'!B18</f>
        <v>36891</v>
      </c>
      <c r="C19" s="27">
        <f>B19/$B$4*100</f>
        <v>0.24732399208316513</v>
      </c>
      <c r="D19" s="30"/>
      <c r="E19" s="39"/>
    </row>
    <row r="20" spans="1:5" ht="18" customHeight="1">
      <c r="A20" s="9" t="s">
        <v>64</v>
      </c>
      <c r="B20" s="31">
        <f>B21+B27+B31+B34</f>
        <v>14523175</v>
      </c>
      <c r="C20" s="46">
        <f>C21+C27+C31+C34</f>
        <v>97.3660138983064</v>
      </c>
      <c r="D20" s="31"/>
      <c r="E20" s="47"/>
    </row>
    <row r="21" spans="1:5" ht="18" customHeight="1">
      <c r="A21" s="16" t="s">
        <v>56</v>
      </c>
      <c r="B21" s="30">
        <f>'基金用途明細表'!B4</f>
        <v>11162847</v>
      </c>
      <c r="C21" s="27">
        <f>SUM(C22:C26)</f>
        <v>74.8377621385591</v>
      </c>
      <c r="D21" s="30"/>
      <c r="E21" s="39"/>
    </row>
    <row r="22" spans="1:5" ht="18" customHeight="1">
      <c r="A22" s="14" t="s">
        <v>57</v>
      </c>
      <c r="B22" s="30">
        <f>'基金用途明細表'!B5</f>
        <v>11162847</v>
      </c>
      <c r="C22" s="27">
        <f>B22/$B$4*100</f>
        <v>74.8377621385591</v>
      </c>
      <c r="D22" s="30"/>
      <c r="E22" s="39"/>
    </row>
    <row r="23" spans="1:5" ht="18" customHeight="1">
      <c r="A23" s="14" t="s">
        <v>37</v>
      </c>
      <c r="B23" s="31"/>
      <c r="C23" s="27">
        <f>B23/$B$4*100</f>
        <v>0</v>
      </c>
      <c r="D23" s="31"/>
      <c r="E23" s="39"/>
    </row>
    <row r="24" spans="1:5" ht="18" customHeight="1">
      <c r="A24" s="14" t="s">
        <v>58</v>
      </c>
      <c r="B24" s="30"/>
      <c r="C24" s="27">
        <f>B24/$B$4*100</f>
        <v>0</v>
      </c>
      <c r="D24" s="30"/>
      <c r="E24" s="39"/>
    </row>
    <row r="25" spans="1:5" ht="18" customHeight="1">
      <c r="A25" s="14" t="s">
        <v>42</v>
      </c>
      <c r="B25" s="31"/>
      <c r="C25" s="27">
        <f>B25/$B$4*100</f>
        <v>0</v>
      </c>
      <c r="D25" s="31"/>
      <c r="E25" s="39"/>
    </row>
    <row r="26" spans="1:5" ht="18" customHeight="1">
      <c r="A26" s="14" t="s">
        <v>59</v>
      </c>
      <c r="B26" s="30">
        <f>'基金用途明細表'!B27</f>
        <v>0</v>
      </c>
      <c r="C26" s="27">
        <f>B26/$B$4*100</f>
        <v>0</v>
      </c>
      <c r="D26" s="30"/>
      <c r="E26" s="39"/>
    </row>
    <row r="27" spans="1:5" ht="18" customHeight="1">
      <c r="A27" s="16" t="s">
        <v>38</v>
      </c>
      <c r="B27" s="30">
        <f>SUM(B28:B30)</f>
        <v>0</v>
      </c>
      <c r="C27" s="27">
        <f>SUM(C28:C30)</f>
        <v>0</v>
      </c>
      <c r="D27" s="30"/>
      <c r="E27" s="39"/>
    </row>
    <row r="28" spans="1:5" ht="18" customHeight="1">
      <c r="A28" s="14" t="s">
        <v>60</v>
      </c>
      <c r="B28" s="30"/>
      <c r="C28" s="27">
        <f>B28/$B$4*100</f>
        <v>0</v>
      </c>
      <c r="D28" s="30"/>
      <c r="E28" s="39"/>
    </row>
    <row r="29" spans="1:5" ht="18" customHeight="1">
      <c r="A29" s="14" t="s">
        <v>61</v>
      </c>
      <c r="B29" s="30"/>
      <c r="C29" s="27">
        <f>B29/$B$4*100</f>
        <v>0</v>
      </c>
      <c r="D29" s="30"/>
      <c r="E29" s="39"/>
    </row>
    <row r="30" spans="1:5" ht="18" customHeight="1">
      <c r="A30" s="14" t="s">
        <v>17</v>
      </c>
      <c r="B30" s="31"/>
      <c r="C30" s="27">
        <f>B30/$B$4*100</f>
        <v>0</v>
      </c>
      <c r="D30" s="31"/>
      <c r="E30" s="39"/>
    </row>
    <row r="31" spans="1:5" ht="18" customHeight="1">
      <c r="A31" s="16" t="s">
        <v>62</v>
      </c>
      <c r="B31" s="30">
        <f>SUM(B32:B33)</f>
        <v>415447</v>
      </c>
      <c r="C31" s="27">
        <f>SUM(C32:C33)</f>
        <v>2.785232456126825</v>
      </c>
      <c r="D31" s="30"/>
      <c r="E31" s="39"/>
    </row>
    <row r="32" spans="1:5" ht="18" customHeight="1">
      <c r="A32" s="14" t="s">
        <v>39</v>
      </c>
      <c r="B32" s="30">
        <f>'基金用途明細表'!B55</f>
        <v>415447</v>
      </c>
      <c r="C32" s="27">
        <f>B32/$B$4*100</f>
        <v>2.785232456126825</v>
      </c>
      <c r="D32" s="30"/>
      <c r="E32" s="39"/>
    </row>
    <row r="33" spans="1:5" ht="18" customHeight="1">
      <c r="A33" s="14" t="s">
        <v>40</v>
      </c>
      <c r="B33" s="31"/>
      <c r="C33" s="27">
        <f>B33/$B$4*100</f>
        <v>0</v>
      </c>
      <c r="D33" s="31"/>
      <c r="E33" s="39"/>
    </row>
    <row r="34" spans="1:5" ht="18" customHeight="1">
      <c r="A34" s="16" t="s">
        <v>63</v>
      </c>
      <c r="B34" s="30">
        <f>SUM(B35)</f>
        <v>2944881</v>
      </c>
      <c r="C34" s="27">
        <f>SUM(C35)</f>
        <v>19.74301930362049</v>
      </c>
      <c r="D34" s="30"/>
      <c r="E34" s="39"/>
    </row>
    <row r="35" spans="1:5" ht="18" customHeight="1">
      <c r="A35" s="14" t="s">
        <v>41</v>
      </c>
      <c r="B35" s="30">
        <f>'基金用途明細表'!B60</f>
        <v>2944881</v>
      </c>
      <c r="C35" s="27">
        <f>B35/$B$4*100</f>
        <v>19.74301930362049</v>
      </c>
      <c r="D35" s="30"/>
      <c r="E35" s="39"/>
    </row>
    <row r="36" spans="1:5" ht="18" customHeight="1">
      <c r="A36" s="9" t="s">
        <v>13</v>
      </c>
      <c r="B36" s="30">
        <f>B4-B20</f>
        <v>392887</v>
      </c>
      <c r="C36" s="27">
        <f>B36/$B$4*100</f>
        <v>2.6339861016935973</v>
      </c>
      <c r="D36" s="30"/>
      <c r="E36" s="39"/>
    </row>
    <row r="37" spans="1:5" ht="18" customHeight="1">
      <c r="A37" s="9" t="s">
        <v>14</v>
      </c>
      <c r="B37" s="30">
        <f>D38</f>
        <v>0</v>
      </c>
      <c r="C37" s="27">
        <f>B37/$B$4*100</f>
        <v>0</v>
      </c>
      <c r="D37" s="30"/>
      <c r="E37" s="39"/>
    </row>
    <row r="38" spans="1:5" ht="18" customHeight="1" thickBot="1">
      <c r="A38" s="18" t="s">
        <v>15</v>
      </c>
      <c r="B38" s="32">
        <f>B36+B37</f>
        <v>392887</v>
      </c>
      <c r="C38" s="53">
        <f>B38/$B$4*100</f>
        <v>2.6339861016935973</v>
      </c>
      <c r="D38" s="32"/>
      <c r="E38" s="72"/>
    </row>
    <row r="39" spans="1:5" s="15" customFormat="1" ht="18" customHeight="1">
      <c r="A39" s="83"/>
      <c r="B39" s="83"/>
      <c r="C39" s="83"/>
      <c r="D39" s="83"/>
      <c r="E39" s="83"/>
    </row>
    <row r="40" spans="1:5" s="15" customFormat="1" ht="18" customHeight="1">
      <c r="A40" s="83"/>
      <c r="B40" s="83"/>
      <c r="C40" s="83"/>
      <c r="D40" s="83"/>
      <c r="E40" s="83"/>
    </row>
    <row r="41" spans="1:5" ht="30" customHeight="1">
      <c r="A41" s="7"/>
      <c r="B41" s="7"/>
      <c r="C41" s="7"/>
      <c r="D41" s="7"/>
      <c r="E41" s="7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4">
    <mergeCell ref="A1:E1"/>
    <mergeCell ref="A39:E39"/>
    <mergeCell ref="A40:E40"/>
    <mergeCell ref="A2:D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00390625" defaultRowHeight="16.5"/>
  <cols>
    <col min="1" max="1" width="27.625" style="1" customWidth="1"/>
    <col min="2" max="2" width="18.375" style="1" customWidth="1"/>
    <col min="3" max="3" width="11.00390625" style="1" customWidth="1"/>
    <col min="4" max="4" width="20.625" style="1" customWidth="1"/>
    <col min="5" max="5" width="9.00390625" style="1" customWidth="1"/>
    <col min="6" max="16384" width="8.875" style="1" customWidth="1"/>
  </cols>
  <sheetData>
    <row r="1" spans="1:5" ht="24.75" customHeight="1">
      <c r="A1" s="82" t="s">
        <v>174</v>
      </c>
      <c r="B1" s="82"/>
      <c r="C1" s="82"/>
      <c r="D1" s="82"/>
      <c r="E1" s="82"/>
    </row>
    <row r="2" spans="1:5" ht="24.75" customHeight="1" thickBot="1">
      <c r="A2" s="86" t="s">
        <v>29</v>
      </c>
      <c r="B2" s="86"/>
      <c r="C2" s="86"/>
      <c r="D2" s="86"/>
      <c r="E2" s="6" t="s">
        <v>2</v>
      </c>
    </row>
    <row r="3" spans="1:5" s="2" customFormat="1" ht="33">
      <c r="A3" s="23" t="s">
        <v>22</v>
      </c>
      <c r="B3" s="22" t="s">
        <v>170</v>
      </c>
      <c r="C3" s="33" t="s">
        <v>31</v>
      </c>
      <c r="D3" s="22" t="s">
        <v>167</v>
      </c>
      <c r="E3" s="20" t="s">
        <v>31</v>
      </c>
    </row>
    <row r="4" spans="1:5" ht="18" customHeight="1">
      <c r="A4" s="9" t="s">
        <v>23</v>
      </c>
      <c r="B4" s="36">
        <f>SUM(B5:B7)</f>
        <v>144000</v>
      </c>
      <c r="C4" s="46">
        <f>SUM(C5:C7)</f>
        <v>0.9654022623397516</v>
      </c>
      <c r="D4" s="36"/>
      <c r="E4" s="47"/>
    </row>
    <row r="5" spans="1:5" ht="18" customHeight="1">
      <c r="A5" s="16" t="s">
        <v>44</v>
      </c>
      <c r="B5" s="17">
        <v>144000</v>
      </c>
      <c r="C5" s="27">
        <f>B5/$B$19*100</f>
        <v>0.9654022623397516</v>
      </c>
      <c r="D5" s="17"/>
      <c r="E5" s="39"/>
    </row>
    <row r="6" spans="1:5" ht="18" customHeight="1">
      <c r="A6" s="16" t="s">
        <v>45</v>
      </c>
      <c r="B6" s="17"/>
      <c r="C6" s="27">
        <f aca="true" t="shared" si="0" ref="C6:C18">B6/$B$19*100</f>
        <v>0</v>
      </c>
      <c r="D6" s="17"/>
      <c r="E6" s="39"/>
    </row>
    <row r="7" spans="1:5" ht="18" customHeight="1">
      <c r="A7" s="16" t="s">
        <v>46</v>
      </c>
      <c r="B7" s="17"/>
      <c r="C7" s="27">
        <f t="shared" si="0"/>
        <v>0</v>
      </c>
      <c r="D7" s="17"/>
      <c r="E7" s="39"/>
    </row>
    <row r="8" spans="1:5" ht="18" customHeight="1">
      <c r="A8" s="9" t="s">
        <v>24</v>
      </c>
      <c r="B8" s="36">
        <f>SUM(B9:B12)</f>
        <v>13000</v>
      </c>
      <c r="C8" s="46">
        <f>SUM(C9:C12)</f>
        <v>0.08715437090567202</v>
      </c>
      <c r="D8" s="36"/>
      <c r="E8" s="47"/>
    </row>
    <row r="9" spans="1:5" ht="18" customHeight="1">
      <c r="A9" s="16" t="s">
        <v>48</v>
      </c>
      <c r="B9" s="17"/>
      <c r="C9" s="27">
        <f t="shared" si="0"/>
        <v>0</v>
      </c>
      <c r="D9" s="17"/>
      <c r="E9" s="39"/>
    </row>
    <row r="10" spans="1:5" ht="18" customHeight="1">
      <c r="A10" s="16" t="s">
        <v>49</v>
      </c>
      <c r="B10" s="17"/>
      <c r="C10" s="27">
        <f t="shared" si="0"/>
        <v>0</v>
      </c>
      <c r="D10" s="17"/>
      <c r="E10" s="39"/>
    </row>
    <row r="11" spans="1:5" ht="18" customHeight="1">
      <c r="A11" s="16" t="s">
        <v>161</v>
      </c>
      <c r="B11" s="17">
        <v>13000</v>
      </c>
      <c r="C11" s="27">
        <f t="shared" si="0"/>
        <v>0.08715437090567202</v>
      </c>
      <c r="D11" s="17"/>
      <c r="E11" s="39"/>
    </row>
    <row r="12" spans="1:5" ht="18" customHeight="1">
      <c r="A12" s="16" t="s">
        <v>50</v>
      </c>
      <c r="B12" s="17"/>
      <c r="C12" s="27">
        <f t="shared" si="0"/>
        <v>0</v>
      </c>
      <c r="D12" s="17"/>
      <c r="E12" s="39"/>
    </row>
    <row r="13" spans="1:5" ht="18" customHeight="1">
      <c r="A13" s="9" t="s">
        <v>25</v>
      </c>
      <c r="B13" s="36">
        <f>SUM(B14:B15)</f>
        <v>14722171</v>
      </c>
      <c r="C13" s="46">
        <f>SUM(C14:C15)</f>
        <v>98.7001193746714</v>
      </c>
      <c r="D13" s="36"/>
      <c r="E13" s="47"/>
    </row>
    <row r="14" spans="1:5" ht="18" customHeight="1">
      <c r="A14" s="16" t="s">
        <v>51</v>
      </c>
      <c r="B14" s="17">
        <v>14676447</v>
      </c>
      <c r="C14" s="27">
        <f t="shared" si="0"/>
        <v>98.39357733964903</v>
      </c>
      <c r="D14" s="17"/>
      <c r="E14" s="39"/>
    </row>
    <row r="15" spans="1:5" ht="18" customHeight="1">
      <c r="A15" s="16" t="s">
        <v>52</v>
      </c>
      <c r="B15" s="17">
        <v>45724</v>
      </c>
      <c r="C15" s="27">
        <f t="shared" si="0"/>
        <v>0.3065420350223806</v>
      </c>
      <c r="D15" s="17"/>
      <c r="E15" s="39"/>
    </row>
    <row r="16" spans="1:5" ht="18" customHeight="1">
      <c r="A16" s="9" t="s">
        <v>53</v>
      </c>
      <c r="B16" s="36">
        <f>SUM(B17:B18)</f>
        <v>36891</v>
      </c>
      <c r="C16" s="46">
        <f>SUM(C17:C18)</f>
        <v>0.24732399208316513</v>
      </c>
      <c r="D16" s="36"/>
      <c r="E16" s="47"/>
    </row>
    <row r="17" spans="1:5" ht="18" customHeight="1">
      <c r="A17" s="16" t="s">
        <v>54</v>
      </c>
      <c r="B17" s="17"/>
      <c r="C17" s="27">
        <f t="shared" si="0"/>
        <v>0</v>
      </c>
      <c r="D17" s="17"/>
      <c r="E17" s="39"/>
    </row>
    <row r="18" spans="1:5" ht="18" customHeight="1">
      <c r="A18" s="16" t="s">
        <v>55</v>
      </c>
      <c r="B18" s="17">
        <v>36891</v>
      </c>
      <c r="C18" s="27">
        <f t="shared" si="0"/>
        <v>0.24732399208316513</v>
      </c>
      <c r="D18" s="17"/>
      <c r="E18" s="39"/>
    </row>
    <row r="19" spans="1:5" ht="18" customHeight="1" thickBot="1">
      <c r="A19" s="18" t="s">
        <v>65</v>
      </c>
      <c r="B19" s="40">
        <f>B4+B8+B13+B16</f>
        <v>14916062</v>
      </c>
      <c r="C19" s="50">
        <f>C4+C8+C13+C16</f>
        <v>100</v>
      </c>
      <c r="D19" s="40"/>
      <c r="E19" s="51"/>
    </row>
    <row r="20" spans="1:5" s="15" customFormat="1" ht="18" customHeight="1">
      <c r="A20" s="83"/>
      <c r="B20" s="83"/>
      <c r="C20" s="83"/>
      <c r="D20" s="83"/>
      <c r="E20" s="83"/>
    </row>
    <row r="21" spans="1:5" s="15" customFormat="1" ht="18" customHeight="1">
      <c r="A21" s="83"/>
      <c r="B21" s="83"/>
      <c r="C21" s="83"/>
      <c r="D21" s="83"/>
      <c r="E21" s="83"/>
    </row>
    <row r="22" spans="1:5" ht="30" customHeight="1">
      <c r="A22" s="7"/>
      <c r="B22" s="7" t="str">
        <f>IF(B19='基金來源.用途及餘絀表'!B4,"OK")</f>
        <v>OK</v>
      </c>
      <c r="C22" s="7"/>
      <c r="D22" s="7" t="str">
        <f>IF(D19='基金來源.用途及餘絀表'!D4,"OK")</f>
        <v>OK</v>
      </c>
      <c r="E22" s="7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4">
    <mergeCell ref="A1:E1"/>
    <mergeCell ref="A20:E20"/>
    <mergeCell ref="A21:E21"/>
    <mergeCell ref="A2:D2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" sqref="A1:E1"/>
    </sheetView>
  </sheetViews>
  <sheetFormatPr defaultColWidth="9.00390625" defaultRowHeight="16.5"/>
  <cols>
    <col min="1" max="1" width="30.50390625" style="1" customWidth="1"/>
    <col min="2" max="2" width="24.25390625" style="1" customWidth="1"/>
    <col min="3" max="3" width="9.875" style="1" customWidth="1"/>
    <col min="4" max="4" width="12.875" style="1" customWidth="1"/>
    <col min="5" max="5" width="10.25390625" style="1" customWidth="1"/>
    <col min="6" max="16384" width="8.875" style="1" customWidth="1"/>
  </cols>
  <sheetData>
    <row r="1" spans="1:5" ht="24.75" customHeight="1">
      <c r="A1" s="82" t="s">
        <v>174</v>
      </c>
      <c r="B1" s="82"/>
      <c r="C1" s="82"/>
      <c r="D1" s="82"/>
      <c r="E1" s="82"/>
    </row>
    <row r="2" spans="1:5" ht="24.75" customHeight="1" thickBot="1">
      <c r="A2" s="86" t="s">
        <v>30</v>
      </c>
      <c r="B2" s="86"/>
      <c r="C2" s="86"/>
      <c r="D2" s="86"/>
      <c r="E2" s="6" t="s">
        <v>2</v>
      </c>
    </row>
    <row r="3" spans="1:5" s="2" customFormat="1" ht="33">
      <c r="A3" s="23" t="s">
        <v>26</v>
      </c>
      <c r="B3" s="22" t="s">
        <v>171</v>
      </c>
      <c r="C3" s="21" t="s">
        <v>32</v>
      </c>
      <c r="D3" s="22" t="s">
        <v>167</v>
      </c>
      <c r="E3" s="20" t="s">
        <v>32</v>
      </c>
    </row>
    <row r="4" spans="1:5" ht="18" customHeight="1">
      <c r="A4" s="26" t="s">
        <v>36</v>
      </c>
      <c r="B4" s="36">
        <f>B5+B13+B19+B25+B27</f>
        <v>11162847</v>
      </c>
      <c r="C4" s="46">
        <f>C5+C13+C19+C25+C27</f>
        <v>76.86230455805979</v>
      </c>
      <c r="D4" s="36"/>
      <c r="E4" s="47"/>
    </row>
    <row r="5" spans="1:5" ht="18" customHeight="1">
      <c r="A5" s="28" t="s">
        <v>27</v>
      </c>
      <c r="B5" s="17">
        <f>SUM(B6:B12)</f>
        <v>11162847</v>
      </c>
      <c r="C5" s="27">
        <f>SUM(C6:C12)</f>
        <v>76.86230455805979</v>
      </c>
      <c r="D5" s="17"/>
      <c r="E5" s="39"/>
    </row>
    <row r="6" spans="1:5" ht="18" customHeight="1">
      <c r="A6" s="29" t="s">
        <v>33</v>
      </c>
      <c r="B6" s="17">
        <v>10164338</v>
      </c>
      <c r="C6" s="27">
        <f>B6/$B$68*100</f>
        <v>69.98702418720426</v>
      </c>
      <c r="D6" s="17"/>
      <c r="E6" s="39"/>
    </row>
    <row r="7" spans="1:5" ht="18" customHeight="1">
      <c r="A7" s="29" t="s">
        <v>34</v>
      </c>
      <c r="B7" s="17">
        <v>214138</v>
      </c>
      <c r="C7" s="27">
        <f aca="true" t="shared" si="0" ref="C7:C12">B7/$B$68*100</f>
        <v>1.4744572037450487</v>
      </c>
      <c r="D7" s="17"/>
      <c r="E7" s="39"/>
    </row>
    <row r="8" spans="1:5" ht="18" customHeight="1">
      <c r="A8" s="29" t="s">
        <v>67</v>
      </c>
      <c r="B8" s="17">
        <v>80780</v>
      </c>
      <c r="C8" s="27">
        <f t="shared" si="0"/>
        <v>0.5562144641237196</v>
      </c>
      <c r="D8" s="17"/>
      <c r="E8" s="39"/>
    </row>
    <row r="9" spans="1:5" ht="18" customHeight="1">
      <c r="A9" s="29" t="s">
        <v>68</v>
      </c>
      <c r="B9" s="17">
        <v>644000</v>
      </c>
      <c r="C9" s="27">
        <f t="shared" si="0"/>
        <v>4.434292088334678</v>
      </c>
      <c r="D9" s="17"/>
      <c r="E9" s="39"/>
    </row>
    <row r="10" spans="1:5" ht="18" customHeight="1">
      <c r="A10" s="29" t="s">
        <v>69</v>
      </c>
      <c r="B10" s="17"/>
      <c r="C10" s="27">
        <f t="shared" si="0"/>
        <v>0</v>
      </c>
      <c r="D10" s="17"/>
      <c r="E10" s="39"/>
    </row>
    <row r="11" spans="1:5" ht="36.75" customHeight="1">
      <c r="A11" s="29" t="s">
        <v>70</v>
      </c>
      <c r="B11" s="17"/>
      <c r="C11" s="27">
        <f t="shared" si="0"/>
        <v>0</v>
      </c>
      <c r="D11" s="17"/>
      <c r="E11" s="39"/>
    </row>
    <row r="12" spans="1:5" ht="18" customHeight="1">
      <c r="A12" s="29" t="s">
        <v>35</v>
      </c>
      <c r="B12" s="17">
        <v>59591</v>
      </c>
      <c r="C12" s="27">
        <f t="shared" si="0"/>
        <v>0.4103166146520992</v>
      </c>
      <c r="D12" s="17"/>
      <c r="E12" s="39"/>
    </row>
    <row r="13" spans="1:5" ht="18" customHeight="1">
      <c r="A13" s="28" t="s">
        <v>37</v>
      </c>
      <c r="B13" s="17">
        <f>SUM(B14:B18)</f>
        <v>0</v>
      </c>
      <c r="C13" s="27">
        <f>SUM(C14:C18)</f>
        <v>0</v>
      </c>
      <c r="D13" s="17"/>
      <c r="E13" s="39"/>
    </row>
    <row r="14" spans="1:5" ht="18" customHeight="1">
      <c r="A14" s="29" t="s">
        <v>33</v>
      </c>
      <c r="B14" s="17"/>
      <c r="C14" s="27">
        <f>B14/$B$68*100</f>
        <v>0</v>
      </c>
      <c r="D14" s="17"/>
      <c r="E14" s="39"/>
    </row>
    <row r="15" spans="1:5" ht="18" customHeight="1">
      <c r="A15" s="29" t="s">
        <v>34</v>
      </c>
      <c r="B15" s="17"/>
      <c r="C15" s="27">
        <f>B15/$B$68*100</f>
        <v>0</v>
      </c>
      <c r="D15" s="17"/>
      <c r="E15" s="39"/>
    </row>
    <row r="16" spans="1:5" ht="18" customHeight="1">
      <c r="A16" s="29" t="s">
        <v>67</v>
      </c>
      <c r="B16" s="17"/>
      <c r="C16" s="27">
        <f>B16/$B$68*100</f>
        <v>0</v>
      </c>
      <c r="D16" s="17"/>
      <c r="E16" s="39"/>
    </row>
    <row r="17" spans="1:5" ht="18" customHeight="1">
      <c r="A17" s="29" t="s">
        <v>69</v>
      </c>
      <c r="B17" s="17"/>
      <c r="C17" s="27">
        <f>B17/$B$68*100</f>
        <v>0</v>
      </c>
      <c r="D17" s="17"/>
      <c r="E17" s="39"/>
    </row>
    <row r="18" spans="1:5" ht="18" customHeight="1">
      <c r="A18" s="29" t="s">
        <v>35</v>
      </c>
      <c r="B18" s="17"/>
      <c r="C18" s="27">
        <f>B18/$B$68*100</f>
        <v>0</v>
      </c>
      <c r="D18" s="17"/>
      <c r="E18" s="39"/>
    </row>
    <row r="19" spans="1:5" ht="18" customHeight="1">
      <c r="A19" s="28" t="s">
        <v>58</v>
      </c>
      <c r="B19" s="17">
        <f>SUM(B20:B24)</f>
        <v>0</v>
      </c>
      <c r="C19" s="27">
        <f>SUM(C20:C24)</f>
        <v>0</v>
      </c>
      <c r="D19" s="17"/>
      <c r="E19" s="39"/>
    </row>
    <row r="20" spans="1:5" ht="18" customHeight="1">
      <c r="A20" s="29" t="s">
        <v>33</v>
      </c>
      <c r="B20" s="17"/>
      <c r="C20" s="27">
        <f>B20/$B$68*100</f>
        <v>0</v>
      </c>
      <c r="D20" s="17"/>
      <c r="E20" s="39"/>
    </row>
    <row r="21" spans="1:5" ht="18" customHeight="1">
      <c r="A21" s="29" t="s">
        <v>34</v>
      </c>
      <c r="B21" s="17"/>
      <c r="C21" s="27">
        <f>B21/$B$68*100</f>
        <v>0</v>
      </c>
      <c r="D21" s="17"/>
      <c r="E21" s="39"/>
    </row>
    <row r="22" spans="1:5" ht="18" customHeight="1">
      <c r="A22" s="29" t="s">
        <v>67</v>
      </c>
      <c r="B22" s="17"/>
      <c r="C22" s="27">
        <f>B22/$B$68*100</f>
        <v>0</v>
      </c>
      <c r="D22" s="17"/>
      <c r="E22" s="39"/>
    </row>
    <row r="23" spans="1:5" ht="35.25" customHeight="1">
      <c r="A23" s="29" t="s">
        <v>70</v>
      </c>
      <c r="B23" s="17"/>
      <c r="C23" s="27">
        <f>B23/$B$68*100</f>
        <v>0</v>
      </c>
      <c r="D23" s="17"/>
      <c r="E23" s="39"/>
    </row>
    <row r="24" spans="1:5" ht="18" customHeight="1">
      <c r="A24" s="29" t="s">
        <v>35</v>
      </c>
      <c r="B24" s="17"/>
      <c r="C24" s="27">
        <f>B24/$B$68*100</f>
        <v>0</v>
      </c>
      <c r="D24" s="17"/>
      <c r="E24" s="39"/>
    </row>
    <row r="25" spans="1:5" ht="18" customHeight="1">
      <c r="A25" s="28" t="s">
        <v>42</v>
      </c>
      <c r="B25" s="17">
        <f>SUM(B26)</f>
        <v>0</v>
      </c>
      <c r="C25" s="27">
        <f>SUM(C26)</f>
        <v>0</v>
      </c>
      <c r="D25" s="17"/>
      <c r="E25" s="39"/>
    </row>
    <row r="26" spans="1:5" ht="36" customHeight="1">
      <c r="A26" s="29" t="s">
        <v>70</v>
      </c>
      <c r="B26" s="17"/>
      <c r="C26" s="27">
        <f>B26/$B$68*100</f>
        <v>0</v>
      </c>
      <c r="D26" s="17"/>
      <c r="E26" s="39"/>
    </row>
    <row r="27" spans="1:5" ht="18" customHeight="1">
      <c r="A27" s="28" t="s">
        <v>59</v>
      </c>
      <c r="B27" s="17">
        <f>SUM(B28:B33)</f>
        <v>0</v>
      </c>
      <c r="C27" s="27">
        <f>SUM(C28:C33)</f>
        <v>0</v>
      </c>
      <c r="D27" s="17"/>
      <c r="E27" s="39"/>
    </row>
    <row r="28" spans="1:5" ht="18" customHeight="1">
      <c r="A28" s="29" t="s">
        <v>33</v>
      </c>
      <c r="B28" s="17"/>
      <c r="C28" s="27">
        <f aca="true" t="shared" si="1" ref="C28:C33">B28/$B$68*100</f>
        <v>0</v>
      </c>
      <c r="D28" s="17"/>
      <c r="E28" s="39"/>
    </row>
    <row r="29" spans="1:5" ht="18" customHeight="1">
      <c r="A29" s="29" t="s">
        <v>34</v>
      </c>
      <c r="B29" s="17"/>
      <c r="C29" s="27">
        <f t="shared" si="1"/>
        <v>0</v>
      </c>
      <c r="D29" s="17"/>
      <c r="E29" s="39"/>
    </row>
    <row r="30" spans="1:5" ht="18" customHeight="1">
      <c r="A30" s="29" t="s">
        <v>67</v>
      </c>
      <c r="B30" s="17"/>
      <c r="C30" s="27">
        <f t="shared" si="1"/>
        <v>0</v>
      </c>
      <c r="D30" s="17"/>
      <c r="E30" s="39"/>
    </row>
    <row r="31" spans="1:5" ht="18" customHeight="1">
      <c r="A31" s="29" t="s">
        <v>68</v>
      </c>
      <c r="B31" s="17"/>
      <c r="C31" s="27">
        <f t="shared" si="1"/>
        <v>0</v>
      </c>
      <c r="D31" s="17"/>
      <c r="E31" s="39"/>
    </row>
    <row r="32" spans="1:5" ht="36" customHeight="1">
      <c r="A32" s="29" t="s">
        <v>70</v>
      </c>
      <c r="B32" s="17"/>
      <c r="C32" s="27">
        <f t="shared" si="1"/>
        <v>0</v>
      </c>
      <c r="D32" s="17"/>
      <c r="E32" s="39"/>
    </row>
    <row r="33" spans="1:5" ht="18" customHeight="1">
      <c r="A33" s="29" t="s">
        <v>35</v>
      </c>
      <c r="B33" s="17"/>
      <c r="C33" s="27">
        <f t="shared" si="1"/>
        <v>0</v>
      </c>
      <c r="D33" s="17"/>
      <c r="E33" s="39"/>
    </row>
    <row r="34" spans="1:5" ht="18" customHeight="1">
      <c r="A34" s="26" t="s">
        <v>38</v>
      </c>
      <c r="B34" s="17">
        <f>B35+B42+B46</f>
        <v>0</v>
      </c>
      <c r="C34" s="27">
        <f>C35+C42+C46</f>
        <v>0</v>
      </c>
      <c r="D34" s="17"/>
      <c r="E34" s="39"/>
    </row>
    <row r="35" spans="1:5" ht="18" customHeight="1">
      <c r="A35" s="28" t="s">
        <v>60</v>
      </c>
      <c r="B35" s="17"/>
      <c r="C35" s="27">
        <f>SUM(C36:C41)</f>
        <v>0</v>
      </c>
      <c r="D35" s="17"/>
      <c r="E35" s="39"/>
    </row>
    <row r="36" spans="1:5" ht="18" customHeight="1">
      <c r="A36" s="29" t="s">
        <v>33</v>
      </c>
      <c r="B36" s="17"/>
      <c r="C36" s="27">
        <f aca="true" t="shared" si="2" ref="C36:C41">B36/$B$68*100</f>
        <v>0</v>
      </c>
      <c r="D36" s="17"/>
      <c r="E36" s="39"/>
    </row>
    <row r="37" spans="1:5" ht="18" customHeight="1" thickBot="1">
      <c r="A37" s="55" t="s">
        <v>34</v>
      </c>
      <c r="B37" s="56"/>
      <c r="C37" s="53">
        <f t="shared" si="2"/>
        <v>0</v>
      </c>
      <c r="D37" s="56"/>
      <c r="E37" s="72"/>
    </row>
    <row r="38" spans="1:5" ht="18" customHeight="1">
      <c r="A38" s="77" t="s">
        <v>67</v>
      </c>
      <c r="B38" s="78"/>
      <c r="C38" s="79">
        <f t="shared" si="2"/>
        <v>0</v>
      </c>
      <c r="D38" s="78"/>
      <c r="E38" s="80"/>
    </row>
    <row r="39" spans="1:5" ht="18" customHeight="1">
      <c r="A39" s="29" t="s">
        <v>68</v>
      </c>
      <c r="B39" s="17"/>
      <c r="C39" s="27">
        <f t="shared" si="2"/>
        <v>0</v>
      </c>
      <c r="D39" s="17"/>
      <c r="E39" s="39"/>
    </row>
    <row r="40" spans="1:5" ht="36.75" customHeight="1">
      <c r="A40" s="29" t="s">
        <v>70</v>
      </c>
      <c r="B40" s="17"/>
      <c r="C40" s="27">
        <f t="shared" si="2"/>
        <v>0</v>
      </c>
      <c r="D40" s="17"/>
      <c r="E40" s="39"/>
    </row>
    <row r="41" spans="1:5" ht="18" customHeight="1">
      <c r="A41" s="29" t="s">
        <v>35</v>
      </c>
      <c r="B41" s="17"/>
      <c r="C41" s="27">
        <f t="shared" si="2"/>
        <v>0</v>
      </c>
      <c r="D41" s="17"/>
      <c r="E41" s="39"/>
    </row>
    <row r="42" spans="1:5" ht="18" customHeight="1">
      <c r="A42" s="28" t="s">
        <v>61</v>
      </c>
      <c r="B42" s="17">
        <f>SUM(B43:B45)</f>
        <v>0</v>
      </c>
      <c r="C42" s="27">
        <f>SUM(C43:C45)</f>
        <v>0</v>
      </c>
      <c r="D42" s="17"/>
      <c r="E42" s="39"/>
    </row>
    <row r="43" spans="1:5" ht="18" customHeight="1">
      <c r="A43" s="29" t="s">
        <v>33</v>
      </c>
      <c r="B43" s="17"/>
      <c r="C43" s="27">
        <f>B43/$B$68*100</f>
        <v>0</v>
      </c>
      <c r="D43" s="17"/>
      <c r="E43" s="39"/>
    </row>
    <row r="44" spans="1:5" ht="18" customHeight="1">
      <c r="A44" s="29" t="s">
        <v>34</v>
      </c>
      <c r="B44" s="17"/>
      <c r="C44" s="27">
        <f>B44/$B$68*100</f>
        <v>0</v>
      </c>
      <c r="D44" s="17"/>
      <c r="E44" s="39"/>
    </row>
    <row r="45" spans="1:5" ht="18" customHeight="1">
      <c r="A45" s="29" t="s">
        <v>35</v>
      </c>
      <c r="B45" s="17"/>
      <c r="C45" s="27">
        <f>B45/$B$68*100</f>
        <v>0</v>
      </c>
      <c r="D45" s="17"/>
      <c r="E45" s="39"/>
    </row>
    <row r="46" spans="1:5" ht="18" customHeight="1">
      <c r="A46" s="28" t="s">
        <v>17</v>
      </c>
      <c r="B46" s="17">
        <f>SUM(B47:B53)</f>
        <v>0</v>
      </c>
      <c r="C46" s="27">
        <f>SUM(C47:C53)</f>
        <v>0</v>
      </c>
      <c r="D46" s="17"/>
      <c r="E46" s="39"/>
    </row>
    <row r="47" spans="1:5" ht="18" customHeight="1">
      <c r="A47" s="29" t="s">
        <v>33</v>
      </c>
      <c r="B47" s="17"/>
      <c r="C47" s="27">
        <f aca="true" t="shared" si="3" ref="C47:C53">B47/$B$68*100</f>
        <v>0</v>
      </c>
      <c r="D47" s="17"/>
      <c r="E47" s="39"/>
    </row>
    <row r="48" spans="1:5" ht="18" customHeight="1">
      <c r="A48" s="29" t="s">
        <v>34</v>
      </c>
      <c r="B48" s="17"/>
      <c r="C48" s="27">
        <f t="shared" si="3"/>
        <v>0</v>
      </c>
      <c r="D48" s="17"/>
      <c r="E48" s="39"/>
    </row>
    <row r="49" spans="1:5" ht="18" customHeight="1">
      <c r="A49" s="29" t="s">
        <v>67</v>
      </c>
      <c r="B49" s="17"/>
      <c r="C49" s="27">
        <f t="shared" si="3"/>
        <v>0</v>
      </c>
      <c r="D49" s="17"/>
      <c r="E49" s="39"/>
    </row>
    <row r="50" spans="1:5" ht="18" customHeight="1">
      <c r="A50" s="29" t="s">
        <v>68</v>
      </c>
      <c r="B50" s="17"/>
      <c r="C50" s="27">
        <f t="shared" si="3"/>
        <v>0</v>
      </c>
      <c r="D50" s="17"/>
      <c r="E50" s="39"/>
    </row>
    <row r="51" spans="1:5" ht="18" customHeight="1">
      <c r="A51" s="29" t="s">
        <v>69</v>
      </c>
      <c r="B51" s="17"/>
      <c r="C51" s="27">
        <f t="shared" si="3"/>
        <v>0</v>
      </c>
      <c r="D51" s="17"/>
      <c r="E51" s="39"/>
    </row>
    <row r="52" spans="1:5" ht="37.5" customHeight="1">
      <c r="A52" s="29" t="s">
        <v>70</v>
      </c>
      <c r="B52" s="17"/>
      <c r="C52" s="27">
        <f t="shared" si="3"/>
        <v>0</v>
      </c>
      <c r="D52" s="17"/>
      <c r="E52" s="39"/>
    </row>
    <row r="53" spans="1:5" ht="18" customHeight="1">
      <c r="A53" s="29" t="s">
        <v>35</v>
      </c>
      <c r="B53" s="17"/>
      <c r="C53" s="27">
        <f t="shared" si="3"/>
        <v>0</v>
      </c>
      <c r="D53" s="17"/>
      <c r="E53" s="39"/>
    </row>
    <row r="54" spans="1:5" ht="18" customHeight="1">
      <c r="A54" s="9" t="s">
        <v>12</v>
      </c>
      <c r="B54" s="36">
        <f>B55+B57</f>
        <v>415447</v>
      </c>
      <c r="C54" s="46">
        <f>C55+C57</f>
        <v>2.860579728606176</v>
      </c>
      <c r="D54" s="36"/>
      <c r="E54" s="47"/>
    </row>
    <row r="55" spans="1:5" ht="18" customHeight="1">
      <c r="A55" s="28" t="s">
        <v>39</v>
      </c>
      <c r="B55" s="17">
        <f>SUM(B56)</f>
        <v>415447</v>
      </c>
      <c r="C55" s="27">
        <f>SUM(C56)</f>
        <v>2.860579728606176</v>
      </c>
      <c r="D55" s="17"/>
      <c r="E55" s="39"/>
    </row>
    <row r="56" spans="1:5" ht="18" customHeight="1">
      <c r="A56" s="29" t="s">
        <v>71</v>
      </c>
      <c r="B56" s="17">
        <v>415447</v>
      </c>
      <c r="C56" s="27">
        <f>B56/$B$68*100</f>
        <v>2.860579728606176</v>
      </c>
      <c r="D56" s="17"/>
      <c r="E56" s="39"/>
    </row>
    <row r="57" spans="1:5" ht="18" customHeight="1">
      <c r="A57" s="28" t="s">
        <v>40</v>
      </c>
      <c r="B57" s="17">
        <f>SUM(B58)</f>
        <v>0</v>
      </c>
      <c r="C57" s="27">
        <f>SUM(C58)</f>
        <v>0</v>
      </c>
      <c r="D57" s="17"/>
      <c r="E57" s="39"/>
    </row>
    <row r="58" spans="1:5" ht="18" customHeight="1">
      <c r="A58" s="29" t="s">
        <v>71</v>
      </c>
      <c r="B58" s="17"/>
      <c r="C58" s="27">
        <f>B58/$B$68*100</f>
        <v>0</v>
      </c>
      <c r="D58" s="17"/>
      <c r="E58" s="39"/>
    </row>
    <row r="59" spans="1:5" ht="18" customHeight="1">
      <c r="A59" s="24" t="s">
        <v>28</v>
      </c>
      <c r="B59" s="36">
        <f>SUM(B60)</f>
        <v>2944881</v>
      </c>
      <c r="C59" s="46">
        <f>SUM(C60)</f>
        <v>20.277115713334034</v>
      </c>
      <c r="D59" s="36"/>
      <c r="E59" s="47"/>
    </row>
    <row r="60" spans="1:5" ht="18" customHeight="1">
      <c r="A60" s="28" t="s">
        <v>41</v>
      </c>
      <c r="B60" s="17">
        <f>SUM(B61:B67)</f>
        <v>2944881</v>
      </c>
      <c r="C60" s="27">
        <f>SUM(C61:C67)</f>
        <v>20.277115713334034</v>
      </c>
      <c r="D60" s="17"/>
      <c r="E60" s="39"/>
    </row>
    <row r="61" spans="1:5" ht="18" customHeight="1">
      <c r="A61" s="29" t="s">
        <v>33</v>
      </c>
      <c r="B61" s="17">
        <v>2391423</v>
      </c>
      <c r="C61" s="27">
        <f aca="true" t="shared" si="4" ref="C61:C67">B61/$B$68*100</f>
        <v>16.46625479621364</v>
      </c>
      <c r="D61" s="17"/>
      <c r="E61" s="39"/>
    </row>
    <row r="62" spans="1:5" ht="18" customHeight="1">
      <c r="A62" s="29" t="s">
        <v>34</v>
      </c>
      <c r="B62" s="17">
        <v>447257</v>
      </c>
      <c r="C62" s="27">
        <f t="shared" si="4"/>
        <v>3.0796089698017135</v>
      </c>
      <c r="D62" s="17"/>
      <c r="E62" s="39"/>
    </row>
    <row r="63" spans="1:5" ht="18" customHeight="1">
      <c r="A63" s="29" t="s">
        <v>67</v>
      </c>
      <c r="B63" s="17">
        <v>47073</v>
      </c>
      <c r="C63" s="27">
        <f t="shared" si="4"/>
        <v>0.32412334079841354</v>
      </c>
      <c r="D63" s="17"/>
      <c r="E63" s="39"/>
    </row>
    <row r="64" spans="1:5" ht="18" customHeight="1">
      <c r="A64" s="29" t="s">
        <v>68</v>
      </c>
      <c r="B64" s="17">
        <v>58128</v>
      </c>
      <c r="C64" s="27">
        <f t="shared" si="4"/>
        <v>0.4002430597992519</v>
      </c>
      <c r="D64" s="17"/>
      <c r="E64" s="39"/>
    </row>
    <row r="65" spans="1:5" ht="18" customHeight="1">
      <c r="A65" s="29" t="s">
        <v>69</v>
      </c>
      <c r="B65" s="17"/>
      <c r="C65" s="27">
        <f t="shared" si="4"/>
        <v>0</v>
      </c>
      <c r="D65" s="17"/>
      <c r="E65" s="39"/>
    </row>
    <row r="66" spans="1:5" ht="35.25" customHeight="1">
      <c r="A66" s="29" t="s">
        <v>70</v>
      </c>
      <c r="B66" s="17"/>
      <c r="C66" s="27">
        <f t="shared" si="4"/>
        <v>0</v>
      </c>
      <c r="D66" s="17"/>
      <c r="E66" s="39"/>
    </row>
    <row r="67" spans="1:5" ht="18" customHeight="1">
      <c r="A67" s="29" t="s">
        <v>35</v>
      </c>
      <c r="B67" s="17">
        <v>1000</v>
      </c>
      <c r="C67" s="27">
        <f t="shared" si="4"/>
        <v>0.006885546721016583</v>
      </c>
      <c r="D67" s="17"/>
      <c r="E67" s="39"/>
    </row>
    <row r="68" spans="1:5" ht="18" customHeight="1" thickBot="1">
      <c r="A68" s="25" t="s">
        <v>66</v>
      </c>
      <c r="B68" s="40">
        <f>B4+B34+B54+B59</f>
        <v>14523175</v>
      </c>
      <c r="C68" s="50">
        <f>C4+C34+C54+C59</f>
        <v>100</v>
      </c>
      <c r="D68" s="40"/>
      <c r="E68" s="51"/>
    </row>
    <row r="69" spans="1:5" s="15" customFormat="1" ht="18" customHeight="1">
      <c r="A69" s="83"/>
      <c r="B69" s="83"/>
      <c r="C69" s="83"/>
      <c r="D69" s="83"/>
      <c r="E69" s="83"/>
    </row>
    <row r="70" spans="1:5" s="15" customFormat="1" ht="18" customHeight="1">
      <c r="A70" s="83"/>
      <c r="B70" s="83"/>
      <c r="C70" s="83"/>
      <c r="D70" s="83"/>
      <c r="E70" s="83"/>
    </row>
    <row r="71" spans="1:5" ht="30" customHeight="1">
      <c r="A71" s="7"/>
      <c r="B71" s="7"/>
      <c r="C71" s="7"/>
      <c r="D71" s="7"/>
      <c r="E71" s="7"/>
    </row>
    <row r="72" spans="1:5" ht="19.5" customHeight="1">
      <c r="A72" s="3"/>
      <c r="B72" s="3"/>
      <c r="C72" s="3"/>
      <c r="D72" s="3"/>
      <c r="E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4">
    <mergeCell ref="A1:E1"/>
    <mergeCell ref="A69:E69"/>
    <mergeCell ref="A70:E70"/>
    <mergeCell ref="A2:D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C1"/>
    </sheetView>
  </sheetViews>
  <sheetFormatPr defaultColWidth="9.00390625" defaultRowHeight="16.5"/>
  <cols>
    <col min="1" max="1" width="45.75390625" style="1" customWidth="1"/>
    <col min="2" max="2" width="14.50390625" style="1" bestFit="1" customWidth="1"/>
    <col min="3" max="3" width="14.00390625" style="1" customWidth="1"/>
    <col min="4" max="16384" width="8.875" style="1" customWidth="1"/>
  </cols>
  <sheetData>
    <row r="1" spans="1:3" ht="24.75" customHeight="1">
      <c r="A1" s="82" t="s">
        <v>174</v>
      </c>
      <c r="B1" s="82"/>
      <c r="C1" s="82"/>
    </row>
    <row r="2" spans="1:3" ht="30" customHeight="1" thickBot="1">
      <c r="A2" s="57" t="s">
        <v>142</v>
      </c>
      <c r="B2" s="57"/>
      <c r="C2" s="57"/>
    </row>
    <row r="3" spans="1:3" s="2" customFormat="1" ht="30" customHeight="1">
      <c r="A3" s="23" t="s">
        <v>127</v>
      </c>
      <c r="B3" s="68" t="s">
        <v>172</v>
      </c>
      <c r="C3" s="73" t="s">
        <v>167</v>
      </c>
    </row>
    <row r="4" spans="1:3" ht="30" customHeight="1">
      <c r="A4" s="9" t="s">
        <v>122</v>
      </c>
      <c r="B4" s="69"/>
      <c r="C4" s="74"/>
    </row>
    <row r="5" spans="1:3" ht="30" customHeight="1">
      <c r="A5" s="16" t="s">
        <v>3</v>
      </c>
      <c r="B5" s="17">
        <v>392887</v>
      </c>
      <c r="C5" s="74"/>
    </row>
    <row r="6" spans="1:3" ht="30" customHeight="1">
      <c r="A6" s="16" t="s">
        <v>4</v>
      </c>
      <c r="B6" s="17">
        <f>SUM(B7:B8)</f>
        <v>-1066121</v>
      </c>
      <c r="C6" s="74"/>
    </row>
    <row r="7" spans="1:3" ht="30" customHeight="1">
      <c r="A7" s="14" t="s">
        <v>128</v>
      </c>
      <c r="B7" s="17">
        <v>0</v>
      </c>
      <c r="C7" s="74"/>
    </row>
    <row r="8" spans="1:3" ht="30" customHeight="1">
      <c r="A8" s="14" t="s">
        <v>129</v>
      </c>
      <c r="B8" s="17">
        <v>-1066121</v>
      </c>
      <c r="C8" s="74"/>
    </row>
    <row r="9" spans="1:3" ht="30" customHeight="1">
      <c r="A9" s="58" t="s">
        <v>130</v>
      </c>
      <c r="B9" s="36">
        <f>B5+B6</f>
        <v>-673234</v>
      </c>
      <c r="C9" s="75"/>
    </row>
    <row r="10" spans="1:3" ht="30" customHeight="1">
      <c r="A10" s="9" t="s">
        <v>131</v>
      </c>
      <c r="B10" s="17"/>
      <c r="C10" s="74"/>
    </row>
    <row r="11" spans="1:3" ht="30" customHeight="1">
      <c r="A11" s="16" t="s">
        <v>132</v>
      </c>
      <c r="B11" s="17"/>
      <c r="C11" s="74"/>
    </row>
    <row r="12" spans="1:3" ht="30" customHeight="1">
      <c r="A12" s="16" t="s">
        <v>133</v>
      </c>
      <c r="B12" s="17"/>
      <c r="C12" s="74"/>
    </row>
    <row r="13" spans="1:3" ht="30" customHeight="1">
      <c r="A13" s="16" t="s">
        <v>134</v>
      </c>
      <c r="B13" s="17"/>
      <c r="C13" s="74"/>
    </row>
    <row r="14" spans="1:3" ht="30" customHeight="1">
      <c r="A14" s="16" t="s">
        <v>135</v>
      </c>
      <c r="B14" s="17">
        <v>-55421</v>
      </c>
      <c r="C14" s="74"/>
    </row>
    <row r="15" spans="1:3" ht="30" customHeight="1">
      <c r="A15" s="58" t="s">
        <v>136</v>
      </c>
      <c r="B15" s="36">
        <f>SUM(B11:B14)</f>
        <v>-55421</v>
      </c>
      <c r="C15" s="75"/>
    </row>
    <row r="16" spans="1:3" ht="30" customHeight="1">
      <c r="A16" s="9" t="s">
        <v>137</v>
      </c>
      <c r="B16" s="36">
        <f>B9+B15</f>
        <v>-728655</v>
      </c>
      <c r="C16" s="75"/>
    </row>
    <row r="17" spans="1:3" ht="30" customHeight="1">
      <c r="A17" s="9" t="s">
        <v>138</v>
      </c>
      <c r="B17" s="36">
        <v>17054872</v>
      </c>
      <c r="C17" s="75"/>
    </row>
    <row r="18" spans="1:3" ht="30" customHeight="1">
      <c r="A18" s="9" t="s">
        <v>139</v>
      </c>
      <c r="B18" s="36">
        <f>B16+B17</f>
        <v>16326217</v>
      </c>
      <c r="C18" s="75"/>
    </row>
    <row r="19" spans="1:3" ht="30" customHeight="1" thickBot="1">
      <c r="A19" s="18"/>
      <c r="B19" s="40"/>
      <c r="C19" s="76"/>
    </row>
    <row r="20" spans="1:5" ht="30" customHeight="1">
      <c r="A20" s="83"/>
      <c r="B20" s="83"/>
      <c r="C20" s="83"/>
      <c r="D20" s="83"/>
      <c r="E20" s="83"/>
    </row>
    <row r="21" spans="1:5" ht="30" customHeight="1">
      <c r="A21" s="83"/>
      <c r="B21" s="83"/>
      <c r="C21" s="83"/>
      <c r="D21" s="83"/>
      <c r="E21" s="83"/>
    </row>
    <row r="22" ht="24.75" customHeight="1"/>
    <row r="23" ht="24.75" customHeight="1"/>
    <row r="24" ht="24.75" customHeight="1"/>
    <row r="25" ht="43.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mergeCells count="3">
    <mergeCell ref="A1:C1"/>
    <mergeCell ref="A20:E20"/>
    <mergeCell ref="A21:E21"/>
  </mergeCells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00390625" defaultRowHeight="16.5"/>
  <cols>
    <col min="1" max="2" width="24.25390625" style="1" customWidth="1"/>
    <col min="3" max="3" width="9.50390625" style="1" customWidth="1"/>
    <col min="4" max="4" width="11.125" style="1" customWidth="1"/>
    <col min="5" max="5" width="10.00390625" style="1" customWidth="1"/>
    <col min="6" max="16384" width="8.875" style="1" customWidth="1"/>
  </cols>
  <sheetData>
    <row r="1" spans="1:5" ht="24.75" customHeight="1">
      <c r="A1" s="82" t="s">
        <v>174</v>
      </c>
      <c r="B1" s="82"/>
      <c r="C1" s="82"/>
      <c r="D1" s="82"/>
      <c r="E1" s="82"/>
    </row>
    <row r="2" spans="1:5" ht="24.75" customHeight="1" thickBot="1">
      <c r="A2" s="86" t="s">
        <v>20</v>
      </c>
      <c r="B2" s="86"/>
      <c r="C2" s="86"/>
      <c r="D2" s="86"/>
      <c r="E2" s="4" t="s">
        <v>123</v>
      </c>
    </row>
    <row r="3" spans="1:5" s="2" customFormat="1" ht="33">
      <c r="A3" s="23" t="s">
        <v>121</v>
      </c>
      <c r="B3" s="22" t="s">
        <v>171</v>
      </c>
      <c r="C3" s="20" t="s">
        <v>124</v>
      </c>
      <c r="D3" s="22" t="s">
        <v>167</v>
      </c>
      <c r="E3" s="20" t="s">
        <v>124</v>
      </c>
    </row>
    <row r="4" spans="1:5" s="2" customFormat="1" ht="24.75" customHeight="1">
      <c r="A4" s="19" t="s">
        <v>18</v>
      </c>
      <c r="B4" s="64">
        <f>+B5+B10+B12</f>
        <v>16326217</v>
      </c>
      <c r="C4" s="63">
        <f>+B4/B14*100</f>
        <v>100</v>
      </c>
      <c r="D4" s="64"/>
      <c r="E4" s="63"/>
    </row>
    <row r="5" spans="1:5" ht="24.75" customHeight="1">
      <c r="A5" s="9" t="s">
        <v>125</v>
      </c>
      <c r="B5" s="36">
        <f>SUM(B6:B9)</f>
        <v>16326217</v>
      </c>
      <c r="C5" s="47">
        <f aca="true" t="shared" si="0" ref="C5:C14">B5/$B$14*100</f>
        <v>100</v>
      </c>
      <c r="D5" s="36"/>
      <c r="E5" s="47"/>
    </row>
    <row r="6" spans="1:5" ht="24.75" customHeight="1">
      <c r="A6" s="14" t="s">
        <v>7</v>
      </c>
      <c r="B6" s="17">
        <v>16326217</v>
      </c>
      <c r="C6" s="47">
        <f t="shared" si="0"/>
        <v>100</v>
      </c>
      <c r="D6" s="17"/>
      <c r="E6" s="47"/>
    </row>
    <row r="7" spans="1:5" ht="24.75" customHeight="1">
      <c r="A7" s="14" t="s">
        <v>5</v>
      </c>
      <c r="B7" s="54"/>
      <c r="C7" s="47">
        <f t="shared" si="0"/>
        <v>0</v>
      </c>
      <c r="D7" s="54"/>
      <c r="E7" s="47"/>
    </row>
    <row r="8" spans="1:5" ht="24.75" customHeight="1">
      <c r="A8" s="14" t="s">
        <v>6</v>
      </c>
      <c r="B8" s="17">
        <v>0</v>
      </c>
      <c r="C8" s="47">
        <f t="shared" si="0"/>
        <v>0</v>
      </c>
      <c r="D8" s="17"/>
      <c r="E8" s="47"/>
    </row>
    <row r="9" spans="1:5" ht="24.75" customHeight="1">
      <c r="A9" s="14" t="s">
        <v>8</v>
      </c>
      <c r="B9" s="17"/>
      <c r="C9" s="47">
        <f t="shared" si="0"/>
        <v>0</v>
      </c>
      <c r="D9" s="17"/>
      <c r="E9" s="47"/>
    </row>
    <row r="10" spans="1:5" ht="24.75" customHeight="1">
      <c r="A10" s="9" t="s">
        <v>143</v>
      </c>
      <c r="B10" s="36">
        <f>B11</f>
        <v>0</v>
      </c>
      <c r="C10" s="47">
        <f t="shared" si="0"/>
        <v>0</v>
      </c>
      <c r="D10" s="36"/>
      <c r="E10" s="47"/>
    </row>
    <row r="11" spans="1:5" ht="24.75" customHeight="1">
      <c r="A11" s="14" t="s">
        <v>144</v>
      </c>
      <c r="B11" s="17">
        <v>0</v>
      </c>
      <c r="C11" s="47">
        <f t="shared" si="0"/>
        <v>0</v>
      </c>
      <c r="D11" s="17"/>
      <c r="E11" s="39"/>
    </row>
    <row r="12" spans="1:5" ht="24.75" customHeight="1">
      <c r="A12" s="9" t="s">
        <v>145</v>
      </c>
      <c r="B12" s="36">
        <f>SUM(B13)</f>
        <v>0</v>
      </c>
      <c r="C12" s="47">
        <f t="shared" si="0"/>
        <v>0</v>
      </c>
      <c r="D12" s="36"/>
      <c r="E12" s="47"/>
    </row>
    <row r="13" spans="1:5" ht="24.75" customHeight="1">
      <c r="A13" s="14" t="s">
        <v>146</v>
      </c>
      <c r="B13" s="17"/>
      <c r="C13" s="47">
        <f t="shared" si="0"/>
        <v>0</v>
      </c>
      <c r="D13" s="17"/>
      <c r="E13" s="39"/>
    </row>
    <row r="14" spans="1:5" ht="24.75" customHeight="1">
      <c r="A14" s="10" t="s">
        <v>19</v>
      </c>
      <c r="B14" s="36">
        <f>B5+B10+B12+B13</f>
        <v>16326217</v>
      </c>
      <c r="C14" s="47">
        <f t="shared" si="0"/>
        <v>100</v>
      </c>
      <c r="D14" s="36"/>
      <c r="E14" s="47"/>
    </row>
    <row r="15" spans="1:5" ht="24.75" customHeight="1">
      <c r="A15" s="10"/>
      <c r="B15" s="17"/>
      <c r="C15" s="47"/>
      <c r="D15" s="17"/>
      <c r="E15" s="47"/>
    </row>
    <row r="16" spans="1:5" ht="24.75" customHeight="1">
      <c r="A16" s="10" t="s">
        <v>1</v>
      </c>
      <c r="B16" s="36">
        <f>B17+B20</f>
        <v>15933330</v>
      </c>
      <c r="C16" s="47">
        <f>B16/$B$14*100</f>
        <v>97.59352089954459</v>
      </c>
      <c r="D16" s="36"/>
      <c r="E16" s="47"/>
    </row>
    <row r="17" spans="1:5" ht="24.75" customHeight="1">
      <c r="A17" s="9" t="s">
        <v>126</v>
      </c>
      <c r="B17" s="36">
        <f>SUM(B18:B19)</f>
        <v>15751020</v>
      </c>
      <c r="C17" s="47">
        <f aca="true" t="shared" si="1" ref="C17:C24">B17/$B$14*100</f>
        <v>96.47685069970588</v>
      </c>
      <c r="D17" s="36"/>
      <c r="E17" s="47"/>
    </row>
    <row r="18" spans="1:5" ht="24.75" customHeight="1">
      <c r="A18" s="14" t="s">
        <v>9</v>
      </c>
      <c r="B18" s="17">
        <v>15721656</v>
      </c>
      <c r="C18" s="47">
        <f t="shared" si="1"/>
        <v>96.2969927448594</v>
      </c>
      <c r="D18" s="17"/>
      <c r="E18" s="47"/>
    </row>
    <row r="19" spans="1:5" ht="24.75" customHeight="1">
      <c r="A19" s="14" t="s">
        <v>10</v>
      </c>
      <c r="B19" s="17">
        <v>29364</v>
      </c>
      <c r="C19" s="47">
        <f t="shared" si="1"/>
        <v>0.17985795484649014</v>
      </c>
      <c r="D19" s="17"/>
      <c r="E19" s="47"/>
    </row>
    <row r="20" spans="1:5" ht="24.75" customHeight="1">
      <c r="A20" s="9" t="s">
        <v>147</v>
      </c>
      <c r="B20" s="36">
        <f>SUM(B21)</f>
        <v>182310</v>
      </c>
      <c r="C20" s="47">
        <f t="shared" si="1"/>
        <v>1.1166701998387012</v>
      </c>
      <c r="D20" s="36"/>
      <c r="E20" s="47"/>
    </row>
    <row r="21" spans="1:5" ht="24.75" customHeight="1">
      <c r="A21" s="14" t="s">
        <v>173</v>
      </c>
      <c r="B21" s="17">
        <v>182310</v>
      </c>
      <c r="C21" s="47">
        <f t="shared" si="1"/>
        <v>1.1166701998387012</v>
      </c>
      <c r="D21" s="17"/>
      <c r="E21" s="39"/>
    </row>
    <row r="22" spans="1:5" ht="24.75" customHeight="1">
      <c r="A22" s="10" t="s">
        <v>148</v>
      </c>
      <c r="B22" s="36">
        <f>SUM(B23)</f>
        <v>392887</v>
      </c>
      <c r="C22" s="47">
        <f t="shared" si="1"/>
        <v>2.406479100455421</v>
      </c>
      <c r="D22" s="36"/>
      <c r="E22" s="47"/>
    </row>
    <row r="23" spans="1:5" ht="24.75" customHeight="1">
      <c r="A23" s="9" t="s">
        <v>166</v>
      </c>
      <c r="B23" s="17">
        <v>392887</v>
      </c>
      <c r="C23" s="47">
        <f t="shared" si="1"/>
        <v>2.406479100455421</v>
      </c>
      <c r="D23" s="17"/>
      <c r="E23" s="39"/>
    </row>
    <row r="24" spans="1:5" ht="24.75" customHeight="1">
      <c r="A24" s="10" t="s">
        <v>149</v>
      </c>
      <c r="B24" s="36">
        <f>B16+B22</f>
        <v>16326217</v>
      </c>
      <c r="C24" s="47">
        <f t="shared" si="1"/>
        <v>100</v>
      </c>
      <c r="D24" s="36"/>
      <c r="E24" s="47"/>
    </row>
    <row r="25" spans="1:5" ht="24.75" customHeight="1" thickBot="1">
      <c r="A25" s="13"/>
      <c r="B25" s="40"/>
      <c r="C25" s="51"/>
      <c r="D25" s="40"/>
      <c r="E25" s="51"/>
    </row>
    <row r="26" spans="1:5" ht="24.75" customHeight="1">
      <c r="A26" s="87" t="s">
        <v>165</v>
      </c>
      <c r="B26" s="87"/>
      <c r="C26" s="87"/>
      <c r="D26" s="87"/>
      <c r="E26" s="87"/>
    </row>
    <row r="27" spans="1:5" ht="24.75" customHeight="1">
      <c r="A27" s="83" t="s">
        <v>169</v>
      </c>
      <c r="B27" s="83"/>
      <c r="C27" s="83"/>
      <c r="D27" s="83"/>
      <c r="E27" s="83"/>
    </row>
    <row r="28" spans="1:5" ht="24.75" customHeight="1">
      <c r="A28" s="83"/>
      <c r="B28" s="83"/>
      <c r="C28" s="83"/>
      <c r="D28" s="83"/>
      <c r="E28" s="83"/>
    </row>
    <row r="29" spans="1:5" ht="24.75" customHeight="1">
      <c r="A29" s="83"/>
      <c r="B29" s="83"/>
      <c r="C29" s="83"/>
      <c r="D29" s="83"/>
      <c r="E29" s="83"/>
    </row>
    <row r="30" spans="1:5" ht="24.75" customHeight="1">
      <c r="A30" s="83"/>
      <c r="B30" s="83"/>
      <c r="C30" s="83"/>
      <c r="D30" s="83"/>
      <c r="E30" s="83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mergeCells count="7">
    <mergeCell ref="A30:E30"/>
    <mergeCell ref="A28:E28"/>
    <mergeCell ref="A29:E29"/>
    <mergeCell ref="A1:E1"/>
    <mergeCell ref="A26:E26"/>
    <mergeCell ref="A27:E27"/>
    <mergeCell ref="A2:D2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2012-04-30T09:30:31Z</cp:lastPrinted>
  <dcterms:created xsi:type="dcterms:W3CDTF">2004-04-08T06:54:43Z</dcterms:created>
  <dcterms:modified xsi:type="dcterms:W3CDTF">2012-04-30T00:41:11Z</dcterms:modified>
  <cp:category/>
  <cp:version/>
  <cp:contentType/>
  <cp:contentStatus/>
</cp:coreProperties>
</file>